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70" windowHeight="12330"/>
  </bookViews>
  <sheets>
    <sheet name="прогноз 2025-2027" sheetId="6" r:id="rId1"/>
  </sheets>
  <definedNames>
    <definedName name="_xlnm.Print_Area" localSheetId="0">'прогноз 2025-2027'!$A$1:$K$72</definedName>
  </definedNames>
  <calcPr calcId="145621"/>
</workbook>
</file>

<file path=xl/calcChain.xml><?xml version="1.0" encoding="utf-8"?>
<calcChain xmlns="http://schemas.openxmlformats.org/spreadsheetml/2006/main">
  <c r="J66" i="6" l="1"/>
  <c r="H66" i="6"/>
  <c r="F66" i="6"/>
  <c r="D66" i="6"/>
  <c r="C66" i="6"/>
  <c r="E64" i="6"/>
  <c r="D11" i="6" l="1"/>
  <c r="F11" i="6" s="1"/>
  <c r="H11" i="6" s="1"/>
  <c r="J11" i="6" s="1"/>
  <c r="J57" i="6" l="1"/>
  <c r="J58" i="6"/>
  <c r="J59" i="6"/>
  <c r="J60" i="6"/>
  <c r="J55" i="6"/>
  <c r="J54" i="6"/>
  <c r="J52" i="6"/>
  <c r="J49" i="6"/>
  <c r="J51" i="6"/>
  <c r="J48" i="6"/>
  <c r="J43" i="6"/>
  <c r="J44" i="6"/>
  <c r="J45" i="6"/>
  <c r="J46" i="6"/>
  <c r="J42" i="6"/>
  <c r="J38" i="6"/>
  <c r="J39" i="6"/>
  <c r="J40" i="6"/>
  <c r="J37" i="6"/>
  <c r="J26" i="6"/>
  <c r="J29" i="6"/>
  <c r="J30" i="6"/>
  <c r="J31" i="6"/>
  <c r="J32" i="6"/>
  <c r="J18" i="6"/>
  <c r="J19" i="6"/>
  <c r="J20" i="6"/>
  <c r="J21" i="6"/>
  <c r="J22" i="6"/>
  <c r="J23" i="6"/>
  <c r="J24" i="6"/>
  <c r="J16" i="6"/>
  <c r="H62" i="6"/>
  <c r="J62" i="6" s="1"/>
  <c r="H61" i="6"/>
  <c r="J61" i="6" s="1"/>
  <c r="H48" i="6"/>
  <c r="H28" i="6"/>
  <c r="H27" i="6" s="1"/>
  <c r="J27" i="6" s="1"/>
  <c r="H25" i="6"/>
  <c r="J25" i="6" s="1"/>
  <c r="H24" i="6"/>
  <c r="H17" i="6"/>
  <c r="J17" i="6" s="1"/>
  <c r="H16" i="6"/>
  <c r="F62" i="6"/>
  <c r="F61" i="6"/>
  <c r="F48" i="6"/>
  <c r="F43" i="6"/>
  <c r="F28" i="6"/>
  <c r="F27" i="6" s="1"/>
  <c r="F25" i="6"/>
  <c r="F17" i="6" s="1"/>
  <c r="F24" i="6"/>
  <c r="F16" i="6" s="1"/>
  <c r="D62" i="6"/>
  <c r="D61" i="6"/>
  <c r="D48" i="6"/>
  <c r="D43" i="6"/>
  <c r="D28" i="6"/>
  <c r="D27" i="6" s="1"/>
  <c r="D25" i="6"/>
  <c r="D17" i="6" s="1"/>
  <c r="D24" i="6"/>
  <c r="D16" i="6" s="1"/>
  <c r="C62" i="6"/>
  <c r="C61" i="6"/>
  <c r="C48" i="6"/>
  <c r="C43" i="6"/>
  <c r="C28" i="6"/>
  <c r="C27" i="6" s="1"/>
  <c r="C25" i="6"/>
  <c r="C24" i="6"/>
  <c r="C17" i="6"/>
  <c r="C16" i="6"/>
  <c r="J28" i="6" l="1"/>
  <c r="K48" i="6"/>
  <c r="K17" i="6"/>
  <c r="K25" i="6"/>
  <c r="K24" i="6"/>
  <c r="K67" i="6"/>
  <c r="K66" i="6"/>
  <c r="K65" i="6"/>
  <c r="K64" i="6"/>
  <c r="K62" i="6"/>
  <c r="K61" i="6"/>
  <c r="K60" i="6"/>
  <c r="K59" i="6"/>
  <c r="K58" i="6"/>
  <c r="K57" i="6"/>
  <c r="K55" i="6"/>
  <c r="K54" i="6"/>
  <c r="K52" i="6"/>
  <c r="K51" i="6"/>
  <c r="K50" i="6"/>
  <c r="K49" i="6"/>
  <c r="K46" i="6"/>
  <c r="K45" i="6"/>
  <c r="K44" i="6"/>
  <c r="K42" i="6"/>
  <c r="K40" i="6"/>
  <c r="K39" i="6"/>
  <c r="K38" i="6"/>
  <c r="K37" i="6"/>
  <c r="K36" i="6"/>
  <c r="K35" i="6"/>
  <c r="K33" i="6"/>
  <c r="K32" i="6"/>
  <c r="K31" i="6"/>
  <c r="K30" i="6"/>
  <c r="K29" i="6"/>
  <c r="K28" i="6"/>
  <c r="K27" i="6"/>
  <c r="K26" i="6"/>
  <c r="K23" i="6"/>
  <c r="K22" i="6"/>
  <c r="K21" i="6"/>
  <c r="K20" i="6"/>
  <c r="K19" i="6"/>
  <c r="K18" i="6"/>
  <c r="I67" i="6" l="1"/>
  <c r="G67" i="6"/>
  <c r="E67" i="6"/>
  <c r="I66" i="6"/>
  <c r="G66" i="6"/>
  <c r="E66" i="6"/>
  <c r="I65" i="6"/>
  <c r="G65" i="6"/>
  <c r="E65" i="6"/>
  <c r="I64" i="6"/>
  <c r="G64" i="6"/>
  <c r="I60" i="6"/>
  <c r="G60" i="6"/>
  <c r="E60" i="6"/>
  <c r="I59" i="6"/>
  <c r="G59" i="6"/>
  <c r="E59" i="6"/>
  <c r="I58" i="6"/>
  <c r="G58" i="6"/>
  <c r="E58" i="6"/>
  <c r="I57" i="6"/>
  <c r="G57" i="6"/>
  <c r="E57" i="6"/>
  <c r="I55" i="6"/>
  <c r="G55" i="6"/>
  <c r="E55" i="6"/>
  <c r="I54" i="6"/>
  <c r="G54" i="6"/>
  <c r="E54" i="6"/>
  <c r="I52" i="6"/>
  <c r="G52" i="6"/>
  <c r="E52" i="6"/>
  <c r="I51" i="6"/>
  <c r="G51" i="6"/>
  <c r="E51" i="6"/>
  <c r="I50" i="6"/>
  <c r="G50" i="6"/>
  <c r="E50" i="6"/>
  <c r="I49" i="6"/>
  <c r="G49" i="6"/>
  <c r="E49" i="6"/>
  <c r="I48" i="6"/>
  <c r="G48" i="6"/>
  <c r="E48" i="6"/>
  <c r="I46" i="6"/>
  <c r="G46" i="6"/>
  <c r="E46" i="6"/>
  <c r="I45" i="6"/>
  <c r="G45" i="6"/>
  <c r="E45" i="6"/>
  <c r="I44" i="6"/>
  <c r="G44" i="6"/>
  <c r="E44" i="6"/>
  <c r="K43" i="6"/>
  <c r="I42" i="6"/>
  <c r="G42" i="6"/>
  <c r="E42" i="6"/>
  <c r="I40" i="6"/>
  <c r="G40" i="6"/>
  <c r="E40" i="6"/>
  <c r="I39" i="6"/>
  <c r="G39" i="6"/>
  <c r="E39" i="6"/>
  <c r="I38" i="6"/>
  <c r="G38" i="6"/>
  <c r="E38" i="6"/>
  <c r="I37" i="6"/>
  <c r="G37" i="6"/>
  <c r="E37" i="6"/>
  <c r="I36" i="6"/>
  <c r="G36" i="6"/>
  <c r="E36" i="6"/>
  <c r="I35" i="6"/>
  <c r="G35" i="6"/>
  <c r="E35" i="6"/>
  <c r="I33" i="6"/>
  <c r="G33" i="6"/>
  <c r="E33" i="6"/>
  <c r="I32" i="6"/>
  <c r="G32" i="6"/>
  <c r="E32" i="6"/>
  <c r="I31" i="6"/>
  <c r="G31" i="6"/>
  <c r="E31" i="6"/>
  <c r="I30" i="6"/>
  <c r="G30" i="6"/>
  <c r="E30" i="6"/>
  <c r="I29" i="6"/>
  <c r="G29" i="6"/>
  <c r="E29" i="6"/>
  <c r="I28" i="6"/>
  <c r="G28" i="6"/>
  <c r="E28" i="6"/>
  <c r="I27" i="6"/>
  <c r="G27" i="6"/>
  <c r="E27" i="6"/>
  <c r="I26" i="6"/>
  <c r="G26" i="6"/>
  <c r="E26" i="6"/>
  <c r="I25" i="6"/>
  <c r="G25" i="6"/>
  <c r="E25" i="6"/>
  <c r="I24" i="6"/>
  <c r="G24" i="6"/>
  <c r="E24" i="6"/>
  <c r="I23" i="6"/>
  <c r="G23" i="6"/>
  <c r="E23" i="6"/>
  <c r="I22" i="6"/>
  <c r="G22" i="6"/>
  <c r="E22" i="6"/>
  <c r="I21" i="6"/>
  <c r="G21" i="6"/>
  <c r="E21" i="6"/>
  <c r="I20" i="6"/>
  <c r="G20" i="6"/>
  <c r="E20" i="6"/>
  <c r="I19" i="6"/>
  <c r="G19" i="6"/>
  <c r="E19" i="6"/>
  <c r="I18" i="6"/>
  <c r="G18" i="6"/>
  <c r="E18" i="6"/>
  <c r="K16" i="6"/>
  <c r="E16" i="6"/>
  <c r="K15" i="6"/>
  <c r="I15" i="6"/>
  <c r="G15" i="6"/>
  <c r="E15" i="6"/>
  <c r="K14" i="6"/>
  <c r="I14" i="6"/>
  <c r="G14" i="6"/>
  <c r="E14" i="6"/>
  <c r="K13" i="6"/>
  <c r="I13" i="6"/>
  <c r="G13" i="6"/>
  <c r="E13" i="6"/>
  <c r="K12" i="6"/>
  <c r="I12" i="6"/>
  <c r="G12" i="6"/>
  <c r="E12" i="6"/>
  <c r="G11" i="6"/>
  <c r="E11" i="6"/>
  <c r="I43" i="6" l="1"/>
  <c r="G43" i="6"/>
  <c r="E43" i="6"/>
  <c r="I17" i="6"/>
  <c r="E17" i="6"/>
  <c r="I16" i="6"/>
  <c r="G17" i="6"/>
  <c r="G16" i="6"/>
  <c r="I61" i="6"/>
  <c r="E62" i="6"/>
  <c r="I62" i="6"/>
  <c r="G62" i="6"/>
  <c r="G61" i="6"/>
  <c r="E61" i="6"/>
  <c r="I11" i="6" l="1"/>
  <c r="K11" i="6"/>
</calcChain>
</file>

<file path=xl/sharedStrings.xml><?xml version="1.0" encoding="utf-8"?>
<sst xmlns="http://schemas.openxmlformats.org/spreadsheetml/2006/main" count="135" uniqueCount="78">
  <si>
    <t>отчет</t>
  </si>
  <si>
    <t>оценка</t>
  </si>
  <si>
    <t>1. Население</t>
  </si>
  <si>
    <t>тыс.чел.</t>
  </si>
  <si>
    <t xml:space="preserve">млн. руб. </t>
  </si>
  <si>
    <t>млн. руб.</t>
  </si>
  <si>
    <t>%</t>
  </si>
  <si>
    <t>единиц</t>
  </si>
  <si>
    <t>Родившиеся</t>
  </si>
  <si>
    <t>Умершие</t>
  </si>
  <si>
    <t>Прибывшие на территорию</t>
  </si>
  <si>
    <t>Выбывшие за пределы территории</t>
  </si>
  <si>
    <t>3. Сельское хозяйство, в том числе:</t>
  </si>
  <si>
    <t>Добыча полезных ископаемых</t>
  </si>
  <si>
    <t>Обрабатывающие производства</t>
  </si>
  <si>
    <t>2. Промышленное производство, в том числе:</t>
  </si>
  <si>
    <t>по крупным и средним предприятиям</t>
  </si>
  <si>
    <t>4. Транспорт и связь</t>
  </si>
  <si>
    <t>5. Строительство, в том числе:</t>
  </si>
  <si>
    <t>6. Ввод в действие жилых домов</t>
  </si>
  <si>
    <t>7. Потребительский рынок</t>
  </si>
  <si>
    <t>Оборот розничной торговли, в том числе:</t>
  </si>
  <si>
    <t>Оборот общественного питания, в том числе:</t>
  </si>
  <si>
    <t>Животноводство</t>
  </si>
  <si>
    <t>Растениеводство</t>
  </si>
  <si>
    <t>Доходы предприятий курортно-туристического комплекса - всего</t>
  </si>
  <si>
    <t>Количество отдыхающих - всего</t>
  </si>
  <si>
    <t>тыс. человек</t>
  </si>
  <si>
    <t>Количество мест в организациях отдыха - всего</t>
  </si>
  <si>
    <t xml:space="preserve">единиц </t>
  </si>
  <si>
    <t>Количество организаций - всего</t>
  </si>
  <si>
    <t>8. Санаторно-курортный комплекс</t>
  </si>
  <si>
    <t>человек</t>
  </si>
  <si>
    <t>10. Инвестиции</t>
  </si>
  <si>
    <t>11. Финансовая деятельность организаций</t>
  </si>
  <si>
    <t>Прибыль прибыльных организаций, в том числе:</t>
  </si>
  <si>
    <t>Убытки, в том числе:</t>
  </si>
  <si>
    <t>Сальдированный результат, в том числе:</t>
  </si>
  <si>
    <t>9. Малое и среднее предпринимательство</t>
  </si>
  <si>
    <t>в том числе доходы коллективных средств размещения</t>
  </si>
  <si>
    <t>Обеспечение электрической энергией, газом и паром</t>
  </si>
  <si>
    <t>Водоснабжение, водоотведение, сбор и утилизация отходов</t>
  </si>
  <si>
    <t>Инвестиции в основной капитал, в том числе:</t>
  </si>
  <si>
    <t>Количество малых и средних предприятий (юридических лиц)</t>
  </si>
  <si>
    <t>Среднесписочная численность работников (без внешних совместителей) малых и средних предприятий (юридических лиц)</t>
  </si>
  <si>
    <t>Заместитель главы</t>
  </si>
  <si>
    <t>ПРИЛОЖЕНИЕ</t>
  </si>
  <si>
    <t>к постановлению администрации</t>
  </si>
  <si>
    <t>Темрюкского городского поселения</t>
  </si>
  <si>
    <t xml:space="preserve">Темрюкского района </t>
  </si>
  <si>
    <t>от ________________    № _____</t>
  </si>
  <si>
    <t>Показатель, единица измерения</t>
  </si>
  <si>
    <t>Ед. изм.</t>
  </si>
  <si>
    <t>2023 год</t>
  </si>
  <si>
    <t>темп роста 2024 года к 2023 году, в %</t>
  </si>
  <si>
    <t>прогноз</t>
  </si>
  <si>
    <t>Численность зарегистрированных безработных</t>
  </si>
  <si>
    <t>Темрюкского района</t>
  </si>
  <si>
    <t>2024 год</t>
  </si>
  <si>
    <t>темп роста 2025 года к 2024 году, в %</t>
  </si>
  <si>
    <t>Среднегодовая численность постоянного населения</t>
  </si>
  <si>
    <t>Количество объектов розничной торговли</t>
  </si>
  <si>
    <t>Количество объектов общественного питания</t>
  </si>
  <si>
    <t>Среднегодовой уровень регистрируемой безработицы</t>
  </si>
  <si>
    <t>Среднегодовая численность занятых в экономике</t>
  </si>
  <si>
    <t xml:space="preserve">12. Фонд заработной платы, уровень безработицы </t>
  </si>
  <si>
    <t>Фонд заработной платы</t>
  </si>
  <si>
    <t>Число субъектов малого и среднего предпринимательства - всего</t>
  </si>
  <si>
    <t>Численность работников субъектов малого и среднего предпринимательства</t>
  </si>
  <si>
    <t>Оборот субъектов малого и среднего предпринимательства - всего</t>
  </si>
  <si>
    <t>тыс. кв. м. общей площади</t>
  </si>
  <si>
    <t>2025 год</t>
  </si>
  <si>
    <t>А.В. Румянцева</t>
  </si>
  <si>
    <t>темп роста 2026 года к 2025 году, в 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</si>
  <si>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Прогноз социально-экономического развития Темрюкского городского поселения Темрюкского района на 2025 -2027 годы</t>
  </si>
  <si>
    <t>2026 год</t>
  </si>
  <si>
    <t xml:space="preserve">2027 год </t>
  </si>
  <si>
    <t>темп роста 2027 года к 2026 году, в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</si>
</sst>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#,##0.00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6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4" fillId="0" borderId="0"/>
    <xf numFmtId="0" fontId="6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/>
    <xf numFmtId="165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ill="0" applyBorder="0" applyAlignment="0" applyProtection="0"/>
    <xf numFmtId="164" fontId="5" fillId="0" borderId="0" applyFill="0" applyBorder="0" applyAlignment="0" applyProtection="0"/>
    <xf numFmtId="164" fontId="5" fillId="0" borderId="0" applyFill="0" applyBorder="0" applyAlignment="0" applyProtection="0"/>
    <xf numFmtId="0" fontId="7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1">
    <xf numFmtId="0" fontId="0" fillId="0" borderId="0" xfId="0"/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Fill="1"/>
    <xf numFmtId="0" fontId="15" fillId="0" borderId="0" xfId="0" applyFont="1"/>
    <xf numFmtId="0" fontId="2" fillId="0" borderId="0" xfId="0" applyFont="1" applyFill="1" applyAlignment="1">
      <alignment vertical="center"/>
    </xf>
    <xf numFmtId="0" fontId="15" fillId="0" borderId="0" xfId="0" applyFont="1" applyFill="1"/>
    <xf numFmtId="0" fontId="18" fillId="0" borderId="0" xfId="0" applyFont="1" applyFill="1"/>
    <xf numFmtId="0" fontId="18" fillId="0" borderId="0" xfId="0" applyFont="1"/>
    <xf numFmtId="166" fontId="15" fillId="0" borderId="0" xfId="0" applyNumberFormat="1" applyFont="1" applyFill="1"/>
    <xf numFmtId="166" fontId="2" fillId="0" borderId="0" xfId="0" applyNumberFormat="1" applyFont="1" applyFill="1" applyAlignment="1">
      <alignment vertical="center"/>
    </xf>
    <xf numFmtId="166" fontId="14" fillId="0" borderId="0" xfId="0" applyNumberFormat="1" applyFont="1" applyFill="1"/>
    <xf numFmtId="166" fontId="13" fillId="0" borderId="0" xfId="0" applyNumberFormat="1" applyFont="1" applyFill="1"/>
    <xf numFmtId="166" fontId="17" fillId="0" borderId="0" xfId="0" applyNumberFormat="1" applyFont="1" applyFill="1" applyAlignment="1">
      <alignment vertical="center"/>
    </xf>
    <xf numFmtId="166" fontId="15" fillId="0" borderId="0" xfId="0" applyNumberFormat="1" applyFont="1" applyAlignment="1">
      <alignment vertical="center"/>
    </xf>
    <xf numFmtId="166" fontId="16" fillId="0" borderId="0" xfId="0" applyNumberFormat="1" applyFont="1"/>
    <xf numFmtId="166" fontId="15" fillId="0" borderId="0" xfId="0" applyNumberFormat="1" applyFont="1"/>
    <xf numFmtId="166" fontId="19" fillId="0" borderId="0" xfId="0" applyNumberFormat="1" applyFont="1"/>
    <xf numFmtId="166" fontId="20" fillId="0" borderId="0" xfId="0" applyNumberFormat="1" applyFont="1"/>
    <xf numFmtId="166" fontId="18" fillId="0" borderId="0" xfId="0" applyNumberFormat="1" applyFont="1" applyAlignment="1">
      <alignment vertical="center"/>
    </xf>
    <xf numFmtId="166" fontId="18" fillId="0" borderId="0" xfId="0" applyNumberFormat="1" applyFont="1"/>
    <xf numFmtId="166" fontId="13" fillId="0" borderId="0" xfId="0" applyNumberFormat="1" applyFont="1" applyAlignment="1">
      <alignment vertical="center"/>
    </xf>
    <xf numFmtId="166" fontId="14" fillId="0" borderId="0" xfId="0" applyNumberFormat="1" applyFont="1"/>
    <xf numFmtId="166" fontId="13" fillId="0" borderId="0" xfId="0" applyNumberFormat="1" applyFont="1"/>
    <xf numFmtId="167" fontId="15" fillId="0" borderId="0" xfId="0" applyNumberFormat="1" applyFont="1" applyFill="1"/>
    <xf numFmtId="166" fontId="22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/>
    </xf>
    <xf numFmtId="1" fontId="22" fillId="0" borderId="4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 wrapText="1"/>
    </xf>
    <xf numFmtId="167" fontId="22" fillId="0" borderId="1" xfId="1" applyNumberFormat="1" applyFont="1" applyFill="1" applyBorder="1" applyAlignment="1" applyProtection="1">
      <alignment horizontal="left" vertical="top" wrapText="1" shrinkToFit="1"/>
    </xf>
    <xf numFmtId="167" fontId="22" fillId="0" borderId="1" xfId="1" applyNumberFormat="1" applyFont="1" applyFill="1" applyBorder="1" applyAlignment="1" applyProtection="1">
      <alignment horizontal="center" vertical="center" wrapText="1"/>
    </xf>
    <xf numFmtId="167" fontId="22" fillId="0" borderId="1" xfId="0" applyNumberFormat="1" applyFont="1" applyFill="1" applyBorder="1" applyAlignment="1">
      <alignment horizontal="center" vertical="center" wrapText="1"/>
    </xf>
    <xf numFmtId="167" fontId="22" fillId="0" borderId="1" xfId="0" applyNumberFormat="1" applyFont="1" applyFill="1" applyBorder="1" applyAlignment="1">
      <alignment horizontal="center" wrapText="1"/>
    </xf>
    <xf numFmtId="167" fontId="22" fillId="0" borderId="2" xfId="0" applyNumberFormat="1" applyFont="1" applyFill="1" applyBorder="1" applyAlignment="1">
      <alignment horizontal="center"/>
    </xf>
    <xf numFmtId="0" fontId="22" fillId="0" borderId="1" xfId="1" applyFont="1" applyFill="1" applyBorder="1" applyAlignment="1" applyProtection="1">
      <alignment horizontal="left" vertical="top" wrapText="1" shrinkToFit="1"/>
    </xf>
    <xf numFmtId="0" fontId="22" fillId="0" borderId="1" xfId="1" applyFont="1" applyFill="1" applyBorder="1" applyAlignment="1" applyProtection="1">
      <alignment horizontal="center" vertical="center" wrapText="1"/>
    </xf>
    <xf numFmtId="167" fontId="22" fillId="0" borderId="2" xfId="0" applyNumberFormat="1" applyFont="1" applyFill="1" applyBorder="1" applyAlignment="1">
      <alignment horizontal="center" vertical="center"/>
    </xf>
    <xf numFmtId="166" fontId="22" fillId="0" borderId="2" xfId="0" applyNumberFormat="1" applyFont="1" applyFill="1" applyBorder="1" applyAlignment="1">
      <alignment horizontal="center" vertical="center"/>
    </xf>
    <xf numFmtId="165" fontId="22" fillId="0" borderId="2" xfId="0" applyNumberFormat="1" applyFont="1" applyFill="1" applyBorder="1" applyAlignment="1">
      <alignment horizontal="center" vertical="center"/>
    </xf>
    <xf numFmtId="167" fontId="22" fillId="0" borderId="1" xfId="0" applyNumberFormat="1" applyFont="1" applyFill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 shrinkToFit="1"/>
    </xf>
    <xf numFmtId="0" fontId="22" fillId="0" borderId="1" xfId="1" applyFont="1" applyFill="1" applyBorder="1" applyAlignment="1">
      <alignment horizontal="left" vertical="top" wrapText="1" shrinkToFit="1"/>
    </xf>
    <xf numFmtId="0" fontId="22" fillId="0" borderId="1" xfId="1" applyFont="1" applyFill="1" applyBorder="1" applyAlignment="1">
      <alignment horizontal="center" vertical="center" wrapText="1"/>
    </xf>
    <xf numFmtId="166" fontId="22" fillId="0" borderId="2" xfId="0" applyNumberFormat="1" applyFont="1" applyFill="1" applyBorder="1" applyAlignment="1">
      <alignment horizontal="center" vertical="center" wrapText="1"/>
    </xf>
    <xf numFmtId="0" fontId="22" fillId="0" borderId="2" xfId="1" applyFont="1" applyFill="1" applyBorder="1" applyAlignment="1" applyProtection="1">
      <alignment horizontal="left" vertical="top" wrapText="1" shrinkToFi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166" fontId="23" fillId="0" borderId="0" xfId="0" applyNumberFormat="1" applyFont="1"/>
    <xf numFmtId="0" fontId="22" fillId="0" borderId="0" xfId="0" applyFont="1"/>
    <xf numFmtId="166" fontId="22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166" fontId="24" fillId="0" borderId="1" xfId="0" applyNumberFormat="1" applyFont="1" applyFill="1" applyBorder="1" applyAlignment="1">
      <alignment horizontal="center" vertical="center" wrapText="1"/>
    </xf>
    <xf numFmtId="167" fontId="19" fillId="0" borderId="0" xfId="0" applyNumberFormat="1" applyFont="1" applyFill="1"/>
    <xf numFmtId="167" fontId="24" fillId="0" borderId="1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Fill="1" applyBorder="1" applyAlignment="1">
      <alignment horizontal="center" vertical="center"/>
    </xf>
    <xf numFmtId="166" fontId="24" fillId="0" borderId="2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/>
    <xf numFmtId="166" fontId="25" fillId="0" borderId="0" xfId="0" applyNumberFormat="1" applyFont="1" applyFill="1"/>
    <xf numFmtId="4" fontId="24" fillId="0" borderId="1" xfId="0" applyNumberFormat="1" applyFont="1" applyFill="1" applyBorder="1" applyAlignment="1">
      <alignment horizontal="center" vertical="center" wrapText="1"/>
    </xf>
    <xf numFmtId="166" fontId="24" fillId="0" borderId="2" xfId="0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/>
    </xf>
    <xf numFmtId="0" fontId="21" fillId="0" borderId="3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</cellXfs>
  <cellStyles count="376">
    <cellStyle name="Excel Built-in Excel Built-in Excel Built-in Excel Built-in Excel Built-in Excel Built-in TableStyleLight1" xfId="4"/>
    <cellStyle name="Excel Built-in Excel Built-in Excel Built-in Excel Built-in Excel Built-in Обычный 2" xfId="5"/>
    <cellStyle name="Excel Built-in Normal" xfId="6"/>
    <cellStyle name="TableStyleLight1" xfId="7"/>
    <cellStyle name="Обычный" xfId="0" builtinId="0"/>
    <cellStyle name="Обычный 10" xfId="8"/>
    <cellStyle name="Обычный 11" xfId="9"/>
    <cellStyle name="Обычный 11 2" xfId="10"/>
    <cellStyle name="Обычный 11 2 2" xfId="11"/>
    <cellStyle name="Обычный 11 2 3" xfId="12"/>
    <cellStyle name="Обычный 11 2 4" xfId="13"/>
    <cellStyle name="Обычный 11 3" xfId="14"/>
    <cellStyle name="Обычный 11 3 2" xfId="15"/>
    <cellStyle name="Обычный 11 3 3" xfId="16"/>
    <cellStyle name="Обычный 11 3 4" xfId="17"/>
    <cellStyle name="Обычный 11 4" xfId="18"/>
    <cellStyle name="Обычный 11 5" xfId="19"/>
    <cellStyle name="Обычный 11 6" xfId="20"/>
    <cellStyle name="Обычный 12" xfId="21"/>
    <cellStyle name="Обычный 12 2" xfId="22"/>
    <cellStyle name="Обычный 12 2 2" xfId="23"/>
    <cellStyle name="Обычный 12 2 3" xfId="24"/>
    <cellStyle name="Обычный 12 2 4" xfId="25"/>
    <cellStyle name="Обычный 12 3" xfId="26"/>
    <cellStyle name="Обычный 12 3 2" xfId="27"/>
    <cellStyle name="Обычный 12 3 3" xfId="28"/>
    <cellStyle name="Обычный 12 3 4" xfId="29"/>
    <cellStyle name="Обычный 12 4" xfId="30"/>
    <cellStyle name="Обычный 12 5" xfId="31"/>
    <cellStyle name="Обычный 12 6" xfId="32"/>
    <cellStyle name="Обычный 13" xfId="33"/>
    <cellStyle name="Обычный 13 2" xfId="34"/>
    <cellStyle name="Обычный 13 2 2" xfId="35"/>
    <cellStyle name="Обычный 13 2 3" xfId="36"/>
    <cellStyle name="Обычный 13 2 4" xfId="37"/>
    <cellStyle name="Обычный 13 3" xfId="38"/>
    <cellStyle name="Обычный 13 3 2" xfId="39"/>
    <cellStyle name="Обычный 13 3 3" xfId="40"/>
    <cellStyle name="Обычный 13 3 4" xfId="41"/>
    <cellStyle name="Обычный 13 4" xfId="42"/>
    <cellStyle name="Обычный 13 4 2" xfId="43"/>
    <cellStyle name="Обычный 13 4 3" xfId="44"/>
    <cellStyle name="Обычный 13 4 4" xfId="45"/>
    <cellStyle name="Обычный 13 5" xfId="46"/>
    <cellStyle name="Обычный 13 6" xfId="47"/>
    <cellStyle name="Обычный 13 7" xfId="48"/>
    <cellStyle name="Обычный 14" xfId="49"/>
    <cellStyle name="Обычный 14 2" xfId="50"/>
    <cellStyle name="Обычный 14 3" xfId="51"/>
    <cellStyle name="Обычный 14 4" xfId="52"/>
    <cellStyle name="Обычный 15" xfId="53"/>
    <cellStyle name="Обычный 15 2" xfId="54"/>
    <cellStyle name="Обычный 15 3" xfId="55"/>
    <cellStyle name="Обычный 15 4" xfId="56"/>
    <cellStyle name="Обычный 16" xfId="57"/>
    <cellStyle name="Обычный 17" xfId="58"/>
    <cellStyle name="Обычный 17 2" xfId="59"/>
    <cellStyle name="Обычный 2" xfId="1"/>
    <cellStyle name="Обычный 2 2" xfId="3"/>
    <cellStyle name="Обычный 2 2 2" xfId="61"/>
    <cellStyle name="Обычный 2 2 2 10" xfId="62"/>
    <cellStyle name="Обычный 2 2 2 2" xfId="63"/>
    <cellStyle name="Обычный 2 2 2 2 2" xfId="64"/>
    <cellStyle name="Обычный 2 2 2 2 2 2" xfId="65"/>
    <cellStyle name="Обычный 2 2 2 2 2 3" xfId="66"/>
    <cellStyle name="Обычный 2 2 2 2 2 4" xfId="67"/>
    <cellStyle name="Обычный 2 2 2 2 3" xfId="68"/>
    <cellStyle name="Обычный 2 2 2 2 3 2" xfId="69"/>
    <cellStyle name="Обычный 2 2 2 2 3 3" xfId="70"/>
    <cellStyle name="Обычный 2 2 2 2 3 4" xfId="71"/>
    <cellStyle name="Обычный 2 2 2 2 4" xfId="72"/>
    <cellStyle name="Обычный 2 2 2 2 5" xfId="73"/>
    <cellStyle name="Обычный 2 2 2 2 6" xfId="74"/>
    <cellStyle name="Обычный 2 2 2 3" xfId="75"/>
    <cellStyle name="Обычный 2 2 2 3 2" xfId="76"/>
    <cellStyle name="Обычный 2 2 2 3 2 2" xfId="77"/>
    <cellStyle name="Обычный 2 2 2 3 2 3" xfId="78"/>
    <cellStyle name="Обычный 2 2 2 3 2 4" xfId="79"/>
    <cellStyle name="Обычный 2 2 2 3 3" xfId="80"/>
    <cellStyle name="Обычный 2 2 2 3 3 2" xfId="81"/>
    <cellStyle name="Обычный 2 2 2 3 3 3" xfId="82"/>
    <cellStyle name="Обычный 2 2 2 3 3 4" xfId="83"/>
    <cellStyle name="Обычный 2 2 2 3 4" xfId="84"/>
    <cellStyle name="Обычный 2 2 2 3 5" xfId="85"/>
    <cellStyle name="Обычный 2 2 2 3 6" xfId="86"/>
    <cellStyle name="Обычный 2 2 2 4" xfId="87"/>
    <cellStyle name="Обычный 2 2 2 4 2" xfId="88"/>
    <cellStyle name="Обычный 2 2 2 4 2 2" xfId="89"/>
    <cellStyle name="Обычный 2 2 2 4 2 3" xfId="90"/>
    <cellStyle name="Обычный 2 2 2 4 2 4" xfId="91"/>
    <cellStyle name="Обычный 2 2 2 4 3" xfId="92"/>
    <cellStyle name="Обычный 2 2 2 4 3 2" xfId="93"/>
    <cellStyle name="Обычный 2 2 2 4 3 3" xfId="94"/>
    <cellStyle name="Обычный 2 2 2 4 3 4" xfId="95"/>
    <cellStyle name="Обычный 2 2 2 4 4" xfId="96"/>
    <cellStyle name="Обычный 2 2 2 4 5" xfId="97"/>
    <cellStyle name="Обычный 2 2 2 4 6" xfId="98"/>
    <cellStyle name="Обычный 2 2 2 5" xfId="99"/>
    <cellStyle name="Обычный 2 2 2 5 2" xfId="100"/>
    <cellStyle name="Обычный 2 2 2 5 3" xfId="101"/>
    <cellStyle name="Обычный 2 2 2 5 4" xfId="102"/>
    <cellStyle name="Обычный 2 2 2 6" xfId="103"/>
    <cellStyle name="Обычный 2 2 2 6 2" xfId="104"/>
    <cellStyle name="Обычный 2 2 2 6 3" xfId="105"/>
    <cellStyle name="Обычный 2 2 2 6 4" xfId="106"/>
    <cellStyle name="Обычный 2 2 2 7" xfId="107"/>
    <cellStyle name="Обычный 2 2 2 7 2" xfId="108"/>
    <cellStyle name="Обычный 2 2 2 7 2 2" xfId="109"/>
    <cellStyle name="Обычный 2 2 2 7 3" xfId="110"/>
    <cellStyle name="Обычный 2 2 2 7 4" xfId="111"/>
    <cellStyle name="Обычный 2 2 2 8" xfId="112"/>
    <cellStyle name="Обычный 2 2 2 9" xfId="113"/>
    <cellStyle name="Обычный 2 2 3" xfId="114"/>
    <cellStyle name="Обычный 2 2 4" xfId="334"/>
    <cellStyle name="Обычный 2 2 5" xfId="60"/>
    <cellStyle name="Обычный 2 3" xfId="115"/>
    <cellStyle name="Обычный 2 3 2" xfId="116"/>
    <cellStyle name="Обычный 2 3 2 2" xfId="117"/>
    <cellStyle name="Обычный 2 3 2 2 2" xfId="118"/>
    <cellStyle name="Обычный 2 3 2 2 3" xfId="119"/>
    <cellStyle name="Обычный 2 3 2 2 4" xfId="120"/>
    <cellStyle name="Обычный 2 3 2 3" xfId="121"/>
    <cellStyle name="Обычный 2 3 2 3 2" xfId="122"/>
    <cellStyle name="Обычный 2 3 2 3 3" xfId="123"/>
    <cellStyle name="Обычный 2 3 2 3 4" xfId="124"/>
    <cellStyle name="Обычный 2 3 2 4" xfId="125"/>
    <cellStyle name="Обычный 2 3 2 5" xfId="126"/>
    <cellStyle name="Обычный 2 3 2 6" xfId="127"/>
    <cellStyle name="Обычный 2 3 3" xfId="128"/>
    <cellStyle name="Обычный 2 3 3 2" xfId="129"/>
    <cellStyle name="Обычный 2 3 3 2 2" xfId="130"/>
    <cellStyle name="Обычный 2 3 3 2 3" xfId="131"/>
    <cellStyle name="Обычный 2 3 3 2 4" xfId="132"/>
    <cellStyle name="Обычный 2 3 3 3" xfId="133"/>
    <cellStyle name="Обычный 2 3 3 3 2" xfId="134"/>
    <cellStyle name="Обычный 2 3 3 3 3" xfId="135"/>
    <cellStyle name="Обычный 2 3 3 3 4" xfId="136"/>
    <cellStyle name="Обычный 2 3 3 4" xfId="137"/>
    <cellStyle name="Обычный 2 3 3 5" xfId="138"/>
    <cellStyle name="Обычный 2 3 3 6" xfId="139"/>
    <cellStyle name="Обычный 2 3 4" xfId="140"/>
    <cellStyle name="Обычный 2 3 4 2" xfId="141"/>
    <cellStyle name="Обычный 2 3 4 2 2" xfId="142"/>
    <cellStyle name="Обычный 2 3 4 2 3" xfId="143"/>
    <cellStyle name="Обычный 2 3 4 2 4" xfId="144"/>
    <cellStyle name="Обычный 2 3 4 3" xfId="145"/>
    <cellStyle name="Обычный 2 3 4 3 2" xfId="146"/>
    <cellStyle name="Обычный 2 3 4 3 3" xfId="147"/>
    <cellStyle name="Обычный 2 3 4 3 4" xfId="148"/>
    <cellStyle name="Обычный 2 3 4 4" xfId="149"/>
    <cellStyle name="Обычный 2 3 4 5" xfId="150"/>
    <cellStyle name="Обычный 2 3 4 6" xfId="151"/>
    <cellStyle name="Обычный 2 3 5" xfId="152"/>
    <cellStyle name="Обычный 2 3 5 2" xfId="153"/>
    <cellStyle name="Обычный 2 3 5 3" xfId="154"/>
    <cellStyle name="Обычный 2 3 5 4" xfId="155"/>
    <cellStyle name="Обычный 2 3 6" xfId="156"/>
    <cellStyle name="Обычный 2 3 6 2" xfId="157"/>
    <cellStyle name="Обычный 2 3 6 3" xfId="158"/>
    <cellStyle name="Обычный 2 3 6 4" xfId="159"/>
    <cellStyle name="Обычный 2 3 7" xfId="160"/>
    <cellStyle name="Обычный 2 3 8" xfId="161"/>
    <cellStyle name="Обычный 2 3 9" xfId="162"/>
    <cellStyle name="Обычный 2 4" xfId="163"/>
    <cellStyle name="Обычный 3" xfId="164"/>
    <cellStyle name="Обычный 3 2" xfId="165"/>
    <cellStyle name="Обычный 3 3" xfId="166"/>
    <cellStyle name="Обычный 3 3 2" xfId="167"/>
    <cellStyle name="Обычный 3 3 2 2" xfId="168"/>
    <cellStyle name="Обычный 3 3 2 3" xfId="169"/>
    <cellStyle name="Обычный 3 3 2 4" xfId="170"/>
    <cellStyle name="Обычный 3 3 3" xfId="171"/>
    <cellStyle name="Обычный 3 3 3 2" xfId="172"/>
    <cellStyle name="Обычный 3 3 3 3" xfId="173"/>
    <cellStyle name="Обычный 3 3 3 4" xfId="174"/>
    <cellStyle name="Обычный 3 3 4" xfId="175"/>
    <cellStyle name="Обычный 3 3 4 2" xfId="176"/>
    <cellStyle name="Обычный 3 3 4 3" xfId="177"/>
    <cellStyle name="Обычный 3 3 4 4" xfId="178"/>
    <cellStyle name="Обычный 3 3 5" xfId="179"/>
    <cellStyle name="Обычный 3 3 6" xfId="180"/>
    <cellStyle name="Обычный 3 3 7" xfId="181"/>
    <cellStyle name="Обычный 3 4" xfId="182"/>
    <cellStyle name="Обычный 3 4 2" xfId="183"/>
    <cellStyle name="Обычный 3 4 2 2" xfId="184"/>
    <cellStyle name="Обычный 3 4 2 3" xfId="185"/>
    <cellStyle name="Обычный 3 4 2 4" xfId="186"/>
    <cellStyle name="Обычный 3 4 3" xfId="187"/>
    <cellStyle name="Обычный 3 4 3 2" xfId="188"/>
    <cellStyle name="Обычный 3 4 3 3" xfId="189"/>
    <cellStyle name="Обычный 3 4 3 4" xfId="190"/>
    <cellStyle name="Обычный 3 4 4" xfId="191"/>
    <cellStyle name="Обычный 3 4 5" xfId="192"/>
    <cellStyle name="Обычный 3 4 6" xfId="193"/>
    <cellStyle name="Обычный 3 5" xfId="194"/>
    <cellStyle name="Обычный 3 5 2" xfId="195"/>
    <cellStyle name="Обычный 3 5 2 2" xfId="196"/>
    <cellStyle name="Обычный 3 5 2 3" xfId="197"/>
    <cellStyle name="Обычный 3 5 2 4" xfId="198"/>
    <cellStyle name="Обычный 3 5 3" xfId="199"/>
    <cellStyle name="Обычный 3 5 3 2" xfId="200"/>
    <cellStyle name="Обычный 3 5 3 3" xfId="201"/>
    <cellStyle name="Обычный 3 5 3 4" xfId="202"/>
    <cellStyle name="Обычный 3 5 4" xfId="203"/>
    <cellStyle name="Обычный 3 5 5" xfId="204"/>
    <cellStyle name="Обычный 3 5 6" xfId="205"/>
    <cellStyle name="Обычный 3 6" xfId="206"/>
    <cellStyle name="Обычный 3 6 2" xfId="207"/>
    <cellStyle name="Обычный 3 6 2 2" xfId="208"/>
    <cellStyle name="Обычный 3 6 2 3" xfId="209"/>
    <cellStyle name="Обычный 3 6 2 4" xfId="210"/>
    <cellStyle name="Обычный 3 6 3" xfId="211"/>
    <cellStyle name="Обычный 3 6 3 2" xfId="212"/>
    <cellStyle name="Обычный 3 6 3 3" xfId="213"/>
    <cellStyle name="Обычный 3 6 3 4" xfId="214"/>
    <cellStyle name="Обычный 3 6 4" xfId="215"/>
    <cellStyle name="Обычный 3 6 5" xfId="216"/>
    <cellStyle name="Обычный 3 6 6" xfId="217"/>
    <cellStyle name="Обычный 3 7" xfId="218"/>
    <cellStyle name="Обычный 4" xfId="2"/>
    <cellStyle name="Обычный 4 2" xfId="220"/>
    <cellStyle name="Обычный 4 3" xfId="335"/>
    <cellStyle name="Обычный 4 4" xfId="219"/>
    <cellStyle name="Обычный 5" xfId="221"/>
    <cellStyle name="Обычный 6" xfId="222"/>
    <cellStyle name="Обычный 7" xfId="223"/>
    <cellStyle name="Обычный 7 2" xfId="224"/>
    <cellStyle name="Обычный 7 3" xfId="225"/>
    <cellStyle name="Обычный 7 3 2" xfId="226"/>
    <cellStyle name="Обычный 7 3 3" xfId="227"/>
    <cellStyle name="Обычный 7 3 4" xfId="228"/>
    <cellStyle name="Обычный 7 4" xfId="229"/>
    <cellStyle name="Обычный 7 4 2" xfId="230"/>
    <cellStyle name="Обычный 7 4 3" xfId="231"/>
    <cellStyle name="Обычный 7 4 4" xfId="232"/>
    <cellStyle name="Обычный 7 5" xfId="233"/>
    <cellStyle name="Обычный 7 6" xfId="234"/>
    <cellStyle name="Обычный 7 7" xfId="235"/>
    <cellStyle name="Обычный 8" xfId="236"/>
    <cellStyle name="Обычный 9" xfId="237"/>
    <cellStyle name="Обычный 9 2" xfId="238"/>
    <cellStyle name="Обычный 9 2 2" xfId="239"/>
    <cellStyle name="Обычный 9 2 2 2" xfId="240"/>
    <cellStyle name="Обычный 9 2 2 3" xfId="241"/>
    <cellStyle name="Обычный 9 2 2 4" xfId="242"/>
    <cellStyle name="Обычный 9 2 3" xfId="243"/>
    <cellStyle name="Обычный 9 2 3 2" xfId="244"/>
    <cellStyle name="Обычный 9 2 3 3" xfId="245"/>
    <cellStyle name="Обычный 9 2 3 4" xfId="246"/>
    <cellStyle name="Обычный 9 2 4" xfId="247"/>
    <cellStyle name="Обычный 9 2 5" xfId="248"/>
    <cellStyle name="Обычный 9 2 6" xfId="249"/>
    <cellStyle name="Обычный 9 3" xfId="250"/>
    <cellStyle name="Обычный 9 3 2" xfId="251"/>
    <cellStyle name="Обычный 9 3 2 2" xfId="252"/>
    <cellStyle name="Обычный 9 3 2 3" xfId="253"/>
    <cellStyle name="Обычный 9 3 2 4" xfId="254"/>
    <cellStyle name="Обычный 9 3 3" xfId="255"/>
    <cellStyle name="Обычный 9 3 3 2" xfId="256"/>
    <cellStyle name="Обычный 9 3 3 3" xfId="257"/>
    <cellStyle name="Обычный 9 3 3 4" xfId="258"/>
    <cellStyle name="Обычный 9 3 4" xfId="259"/>
    <cellStyle name="Обычный 9 3 5" xfId="260"/>
    <cellStyle name="Обычный 9 3 6" xfId="261"/>
    <cellStyle name="Обычный 9 4" xfId="262"/>
    <cellStyle name="Обычный 9 4 2" xfId="263"/>
    <cellStyle name="Обычный 9 4 2 2" xfId="264"/>
    <cellStyle name="Обычный 9 4 2 3" xfId="265"/>
    <cellStyle name="Обычный 9 4 2 4" xfId="266"/>
    <cellStyle name="Обычный 9 4 3" xfId="267"/>
    <cellStyle name="Обычный 9 4 3 2" xfId="268"/>
    <cellStyle name="Обычный 9 4 3 3" xfId="269"/>
    <cellStyle name="Обычный 9 4 3 4" xfId="270"/>
    <cellStyle name="Обычный 9 4 4" xfId="271"/>
    <cellStyle name="Обычный 9 4 5" xfId="272"/>
    <cellStyle name="Обычный 9 4 6" xfId="273"/>
    <cellStyle name="Обычный 9 5" xfId="274"/>
    <cellStyle name="Обычный 9 5 2" xfId="275"/>
    <cellStyle name="Обычный 9 5 3" xfId="276"/>
    <cellStyle name="Обычный 9 5 4" xfId="277"/>
    <cellStyle name="Обычный 9 6" xfId="278"/>
    <cellStyle name="Обычный 9 6 2" xfId="279"/>
    <cellStyle name="Обычный 9 6 3" xfId="280"/>
    <cellStyle name="Обычный 9 6 4" xfId="281"/>
    <cellStyle name="Обычный 9 7" xfId="282"/>
    <cellStyle name="Обычный 9 8" xfId="283"/>
    <cellStyle name="Обычный 9 9" xfId="284"/>
    <cellStyle name="Процентный 2" xfId="285"/>
    <cellStyle name="Процентный 3" xfId="286"/>
    <cellStyle name="Финансовый 2" xfId="287"/>
    <cellStyle name="Финансовый 2 10" xfId="288"/>
    <cellStyle name="Финансовый 2 10 2" xfId="336"/>
    <cellStyle name="Финансовый 2 11" xfId="289"/>
    <cellStyle name="Финансовый 2 11 2" xfId="337"/>
    <cellStyle name="Финансовый 2 2" xfId="290"/>
    <cellStyle name="Финансовый 2 3" xfId="291"/>
    <cellStyle name="Финансовый 2 4" xfId="292"/>
    <cellStyle name="Финансовый 2 5" xfId="293"/>
    <cellStyle name="Финансовый 2 5 2" xfId="294"/>
    <cellStyle name="Финансовый 2 5 2 2" xfId="295"/>
    <cellStyle name="Финансовый 2 5 2 2 2" xfId="340"/>
    <cellStyle name="Финансовый 2 5 2 3" xfId="296"/>
    <cellStyle name="Финансовый 2 5 2 3 2" xfId="341"/>
    <cellStyle name="Финансовый 2 5 2 4" xfId="297"/>
    <cellStyle name="Финансовый 2 5 2 4 2" xfId="342"/>
    <cellStyle name="Финансовый 2 5 2 5" xfId="339"/>
    <cellStyle name="Финансовый 2 5 3" xfId="298"/>
    <cellStyle name="Финансовый 2 5 3 2" xfId="299"/>
    <cellStyle name="Финансовый 2 5 3 2 2" xfId="344"/>
    <cellStyle name="Финансовый 2 5 3 3" xfId="300"/>
    <cellStyle name="Финансовый 2 5 3 3 2" xfId="345"/>
    <cellStyle name="Финансовый 2 5 3 4" xfId="301"/>
    <cellStyle name="Финансовый 2 5 3 4 2" xfId="346"/>
    <cellStyle name="Финансовый 2 5 3 5" xfId="343"/>
    <cellStyle name="Финансовый 2 5 4" xfId="302"/>
    <cellStyle name="Финансовый 2 5 4 2" xfId="347"/>
    <cellStyle name="Финансовый 2 5 5" xfId="303"/>
    <cellStyle name="Финансовый 2 5 5 2" xfId="348"/>
    <cellStyle name="Финансовый 2 5 6" xfId="304"/>
    <cellStyle name="Финансовый 2 5 6 2" xfId="349"/>
    <cellStyle name="Финансовый 2 5 7" xfId="338"/>
    <cellStyle name="Финансовый 2 6" xfId="305"/>
    <cellStyle name="Финансовый 2 6 2" xfId="306"/>
    <cellStyle name="Финансовый 2 6 2 2" xfId="307"/>
    <cellStyle name="Финансовый 2 6 2 2 2" xfId="352"/>
    <cellStyle name="Финансовый 2 6 2 3" xfId="308"/>
    <cellStyle name="Финансовый 2 6 2 3 2" xfId="353"/>
    <cellStyle name="Финансовый 2 6 2 4" xfId="309"/>
    <cellStyle name="Финансовый 2 6 2 4 2" xfId="354"/>
    <cellStyle name="Финансовый 2 6 2 5" xfId="351"/>
    <cellStyle name="Финансовый 2 6 3" xfId="310"/>
    <cellStyle name="Финансовый 2 6 3 2" xfId="311"/>
    <cellStyle name="Финансовый 2 6 3 2 2" xfId="356"/>
    <cellStyle name="Финансовый 2 6 3 3" xfId="312"/>
    <cellStyle name="Финансовый 2 6 3 3 2" xfId="357"/>
    <cellStyle name="Финансовый 2 6 3 4" xfId="313"/>
    <cellStyle name="Финансовый 2 6 3 4 2" xfId="358"/>
    <cellStyle name="Финансовый 2 6 3 5" xfId="355"/>
    <cellStyle name="Финансовый 2 6 4" xfId="314"/>
    <cellStyle name="Финансовый 2 6 4 2" xfId="359"/>
    <cellStyle name="Финансовый 2 6 5" xfId="315"/>
    <cellStyle name="Финансовый 2 6 5 2" xfId="360"/>
    <cellStyle name="Финансовый 2 6 6" xfId="316"/>
    <cellStyle name="Финансовый 2 6 6 2" xfId="361"/>
    <cellStyle name="Финансовый 2 6 7" xfId="350"/>
    <cellStyle name="Финансовый 2 7" xfId="317"/>
    <cellStyle name="Финансовый 2 7 2" xfId="318"/>
    <cellStyle name="Финансовый 2 7 2 2" xfId="319"/>
    <cellStyle name="Финансовый 2 7 2 2 2" xfId="364"/>
    <cellStyle name="Финансовый 2 7 2 3" xfId="320"/>
    <cellStyle name="Финансовый 2 7 2 3 2" xfId="365"/>
    <cellStyle name="Финансовый 2 7 2 4" xfId="321"/>
    <cellStyle name="Финансовый 2 7 2 4 2" xfId="366"/>
    <cellStyle name="Финансовый 2 7 2 5" xfId="363"/>
    <cellStyle name="Финансовый 2 7 3" xfId="322"/>
    <cellStyle name="Финансовый 2 7 3 2" xfId="323"/>
    <cellStyle name="Финансовый 2 7 3 2 2" xfId="368"/>
    <cellStyle name="Финансовый 2 7 3 3" xfId="324"/>
    <cellStyle name="Финансовый 2 7 3 3 2" xfId="369"/>
    <cellStyle name="Финансовый 2 7 3 4" xfId="325"/>
    <cellStyle name="Финансовый 2 7 3 4 2" xfId="370"/>
    <cellStyle name="Финансовый 2 7 3 5" xfId="367"/>
    <cellStyle name="Финансовый 2 7 4" xfId="326"/>
    <cellStyle name="Финансовый 2 7 4 2" xfId="371"/>
    <cellStyle name="Финансовый 2 7 5" xfId="327"/>
    <cellStyle name="Финансовый 2 7 5 2" xfId="372"/>
    <cellStyle name="Финансовый 2 7 6" xfId="328"/>
    <cellStyle name="Финансовый 2 7 6 2" xfId="373"/>
    <cellStyle name="Финансовый 2 7 7" xfId="362"/>
    <cellStyle name="Финансовый 2 8" xfId="329"/>
    <cellStyle name="Финансовый 2 9" xfId="330"/>
    <cellStyle name="Финансовый 2 9 2" xfId="374"/>
    <cellStyle name="Финансовый 3" xfId="331"/>
    <cellStyle name="Финансовый 3 2" xfId="332"/>
    <cellStyle name="Финансовый 4" xfId="333"/>
    <cellStyle name="Финансовый 5" xfId="3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showWhiteSpace="0" view="pageBreakPreview" topLeftCell="A58" zoomScale="70" zoomScaleSheetLayoutView="70" workbookViewId="0">
      <selection activeCell="E67" sqref="E67"/>
    </sheetView>
  </sheetViews>
  <sheetFormatPr defaultColWidth="17.85546875" defaultRowHeight="18.75" x14ac:dyDescent="0.3"/>
  <cols>
    <col min="1" max="1" width="43.5703125" style="3" customWidth="1"/>
    <col min="2" max="2" width="17" style="1" customWidth="1"/>
    <col min="3" max="3" width="13.140625" style="62" customWidth="1"/>
    <col min="4" max="4" width="13.140625" style="21" customWidth="1"/>
    <col min="5" max="5" width="15.140625" style="22" customWidth="1"/>
    <col min="6" max="6" width="13.5703125" style="23" customWidth="1"/>
    <col min="7" max="7" width="15.85546875" style="22" customWidth="1"/>
    <col min="8" max="8" width="12.85546875" style="23" customWidth="1"/>
    <col min="9" max="9" width="16.42578125" style="22" customWidth="1"/>
    <col min="10" max="10" width="11.28515625" style="17" customWidth="1"/>
    <col min="11" max="11" width="15" style="18" customWidth="1"/>
    <col min="12" max="16384" width="17.85546875" style="1"/>
  </cols>
  <sheetData>
    <row r="1" spans="1:11" ht="22.5" customHeight="1" x14ac:dyDescent="0.3">
      <c r="A1" s="5"/>
      <c r="B1" s="5"/>
      <c r="C1" s="56"/>
      <c r="D1" s="10"/>
      <c r="E1" s="11"/>
      <c r="F1" s="12"/>
      <c r="G1" s="11"/>
      <c r="H1" s="13" t="s">
        <v>46</v>
      </c>
      <c r="I1" s="13"/>
      <c r="J1" s="13"/>
      <c r="K1" s="13"/>
    </row>
    <row r="2" spans="1:11" ht="23.25" x14ac:dyDescent="0.3">
      <c r="A2" s="5"/>
      <c r="B2" s="5"/>
      <c r="C2" s="56"/>
      <c r="D2" s="10"/>
      <c r="E2" s="11"/>
      <c r="F2" s="12"/>
      <c r="G2" s="11"/>
      <c r="H2" s="13" t="s">
        <v>47</v>
      </c>
      <c r="I2" s="13"/>
      <c r="J2" s="13"/>
      <c r="K2" s="13"/>
    </row>
    <row r="3" spans="1:11" ht="21" customHeight="1" x14ac:dyDescent="0.3">
      <c r="A3" s="5"/>
      <c r="B3" s="5"/>
      <c r="C3" s="56"/>
      <c r="D3" s="10"/>
      <c r="E3" s="11"/>
      <c r="F3" s="12"/>
      <c r="G3" s="11"/>
      <c r="H3" s="13" t="s">
        <v>48</v>
      </c>
      <c r="I3" s="13"/>
      <c r="J3" s="13"/>
      <c r="K3" s="13"/>
    </row>
    <row r="4" spans="1:11" ht="23.25" x14ac:dyDescent="0.3">
      <c r="A4" s="5"/>
      <c r="B4" s="5"/>
      <c r="C4" s="56"/>
      <c r="D4" s="10"/>
      <c r="E4" s="11"/>
      <c r="F4" s="12"/>
      <c r="G4" s="11"/>
      <c r="H4" s="13" t="s">
        <v>49</v>
      </c>
      <c r="I4" s="13"/>
      <c r="J4" s="13"/>
      <c r="K4" s="13"/>
    </row>
    <row r="5" spans="1:11" ht="23.25" x14ac:dyDescent="0.3">
      <c r="A5" s="5"/>
      <c r="B5" s="5"/>
      <c r="C5" s="56"/>
      <c r="D5" s="10"/>
      <c r="E5" s="11"/>
      <c r="F5" s="12"/>
      <c r="G5" s="11"/>
      <c r="H5" s="13" t="s">
        <v>50</v>
      </c>
      <c r="I5" s="13"/>
      <c r="J5" s="13"/>
      <c r="K5" s="13"/>
    </row>
    <row r="6" spans="1:11" s="2" customFormat="1" ht="51" customHeight="1" x14ac:dyDescent="0.25">
      <c r="A6" s="67" t="s">
        <v>74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s="4" customFormat="1" ht="30.75" customHeight="1" x14ac:dyDescent="0.3">
      <c r="A7" s="68" t="s">
        <v>51</v>
      </c>
      <c r="B7" s="69" t="s">
        <v>52</v>
      </c>
      <c r="C7" s="54" t="s">
        <v>53</v>
      </c>
      <c r="D7" s="25" t="s">
        <v>58</v>
      </c>
      <c r="E7" s="70" t="s">
        <v>54</v>
      </c>
      <c r="F7" s="25" t="s">
        <v>71</v>
      </c>
      <c r="G7" s="70" t="s">
        <v>59</v>
      </c>
      <c r="H7" s="25" t="s">
        <v>75</v>
      </c>
      <c r="I7" s="70" t="s">
        <v>73</v>
      </c>
      <c r="J7" s="25" t="s">
        <v>76</v>
      </c>
      <c r="K7" s="70" t="s">
        <v>77</v>
      </c>
    </row>
    <row r="8" spans="1:11" s="4" customFormat="1" ht="48.75" customHeight="1" x14ac:dyDescent="0.3">
      <c r="A8" s="68"/>
      <c r="B8" s="69"/>
      <c r="C8" s="54" t="s">
        <v>0</v>
      </c>
      <c r="D8" s="26" t="s">
        <v>1</v>
      </c>
      <c r="E8" s="70"/>
      <c r="F8" s="25" t="s">
        <v>55</v>
      </c>
      <c r="G8" s="70"/>
      <c r="H8" s="26" t="s">
        <v>55</v>
      </c>
      <c r="I8" s="70"/>
      <c r="J8" s="26" t="s">
        <v>55</v>
      </c>
      <c r="K8" s="70"/>
    </row>
    <row r="9" spans="1:11" s="4" customFormat="1" ht="19.5" customHeight="1" x14ac:dyDescent="0.3">
      <c r="A9" s="27">
        <v>1</v>
      </c>
      <c r="B9" s="28">
        <v>2</v>
      </c>
      <c r="C9" s="28">
        <v>3</v>
      </c>
      <c r="D9" s="55">
        <v>4</v>
      </c>
      <c r="E9" s="28">
        <v>5</v>
      </c>
      <c r="F9" s="55">
        <v>6</v>
      </c>
      <c r="G9" s="28">
        <v>7</v>
      </c>
      <c r="H9" s="55">
        <v>8</v>
      </c>
      <c r="I9" s="28">
        <v>9</v>
      </c>
      <c r="J9" s="55">
        <v>10</v>
      </c>
      <c r="K9" s="28">
        <v>11</v>
      </c>
    </row>
    <row r="10" spans="1:11" s="24" customFormat="1" ht="24.95" customHeight="1" x14ac:dyDescent="0.3">
      <c r="A10" s="29" t="s">
        <v>2</v>
      </c>
      <c r="B10" s="30"/>
      <c r="C10" s="58"/>
      <c r="D10" s="31"/>
      <c r="E10" s="32"/>
      <c r="F10" s="32"/>
      <c r="G10" s="33"/>
      <c r="H10" s="33"/>
      <c r="I10" s="33"/>
      <c r="J10" s="33"/>
      <c r="K10" s="33"/>
    </row>
    <row r="11" spans="1:11" s="6" customFormat="1" ht="46.5" customHeight="1" x14ac:dyDescent="0.3">
      <c r="A11" s="34" t="s">
        <v>60</v>
      </c>
      <c r="B11" s="35" t="s">
        <v>3</v>
      </c>
      <c r="C11" s="31">
        <v>41.795999999999999</v>
      </c>
      <c r="D11" s="36">
        <f>C11+C12+C14-C13-C15</f>
        <v>41.857999999999997</v>
      </c>
      <c r="E11" s="25">
        <f>D11/C11*100</f>
        <v>100.14833955402432</v>
      </c>
      <c r="F11" s="36">
        <f>D11+D12+D14-D13-D15</f>
        <v>41.985999999999997</v>
      </c>
      <c r="G11" s="37">
        <f t="shared" ref="G11:G61" si="0">F11/D11*100</f>
        <v>100.30579578575183</v>
      </c>
      <c r="H11" s="36">
        <f>F11+F12+F14-F13-F15</f>
        <v>42.184999999999995</v>
      </c>
      <c r="I11" s="37">
        <f t="shared" ref="I11:K26" si="1">H11/F11*100</f>
        <v>100.47396751298052</v>
      </c>
      <c r="J11" s="36">
        <f>H11+H12+H14-H13-H15</f>
        <v>42.421999999999997</v>
      </c>
      <c r="K11" s="38">
        <f t="shared" si="1"/>
        <v>100.56181107028566</v>
      </c>
    </row>
    <row r="12" spans="1:11" s="6" customFormat="1" ht="24.95" customHeight="1" x14ac:dyDescent="0.3">
      <c r="A12" s="34" t="s">
        <v>8</v>
      </c>
      <c r="B12" s="35" t="s">
        <v>3</v>
      </c>
      <c r="C12" s="31">
        <v>0.38900000000000001</v>
      </c>
      <c r="D12" s="39">
        <v>0.53</v>
      </c>
      <c r="E12" s="25">
        <f t="shared" ref="E12:E62" si="2">D12/C12*100</f>
        <v>136.24678663239075</v>
      </c>
      <c r="F12" s="36">
        <v>0.54500000000000004</v>
      </c>
      <c r="G12" s="37">
        <f t="shared" si="0"/>
        <v>102.8301886792453</v>
      </c>
      <c r="H12" s="36">
        <v>0.54500000000000004</v>
      </c>
      <c r="I12" s="37">
        <f t="shared" si="1"/>
        <v>100</v>
      </c>
      <c r="J12" s="36">
        <v>0.55000000000000004</v>
      </c>
      <c r="K12" s="38">
        <f t="shared" si="1"/>
        <v>100.91743119266054</v>
      </c>
    </row>
    <row r="13" spans="1:11" s="6" customFormat="1" ht="24.95" customHeight="1" x14ac:dyDescent="0.3">
      <c r="A13" s="34" t="s">
        <v>9</v>
      </c>
      <c r="B13" s="35" t="s">
        <v>3</v>
      </c>
      <c r="C13" s="31">
        <v>0.70599999999999996</v>
      </c>
      <c r="D13" s="39">
        <v>0.64200000000000002</v>
      </c>
      <c r="E13" s="25">
        <f t="shared" si="2"/>
        <v>90.934844192634571</v>
      </c>
      <c r="F13" s="36">
        <v>0.63500000000000001</v>
      </c>
      <c r="G13" s="37">
        <f t="shared" si="0"/>
        <v>98.90965732087227</v>
      </c>
      <c r="H13" s="36">
        <v>0.64500000000000002</v>
      </c>
      <c r="I13" s="37">
        <f t="shared" si="1"/>
        <v>101.5748031496063</v>
      </c>
      <c r="J13" s="36">
        <v>0.63200000000000001</v>
      </c>
      <c r="K13" s="38">
        <f t="shared" si="1"/>
        <v>97.984496124031011</v>
      </c>
    </row>
    <row r="14" spans="1:11" s="6" customFormat="1" ht="24.95" customHeight="1" x14ac:dyDescent="0.3">
      <c r="A14" s="34" t="s">
        <v>10</v>
      </c>
      <c r="B14" s="35" t="s">
        <v>3</v>
      </c>
      <c r="C14" s="31">
        <v>1.7529999999999999</v>
      </c>
      <c r="D14" s="39">
        <v>1.746</v>
      </c>
      <c r="E14" s="25">
        <f>D14/C14*100</f>
        <v>99.600684540787228</v>
      </c>
      <c r="F14" s="36">
        <v>1.7450000000000001</v>
      </c>
      <c r="G14" s="37">
        <f t="shared" si="0"/>
        <v>99.942726231386033</v>
      </c>
      <c r="H14" s="36">
        <v>1.6819999999999999</v>
      </c>
      <c r="I14" s="37">
        <f t="shared" si="1"/>
        <v>96.389684813753576</v>
      </c>
      <c r="J14" s="36">
        <v>1.7030000000000001</v>
      </c>
      <c r="K14" s="38">
        <f t="shared" si="1"/>
        <v>101.24851367419738</v>
      </c>
    </row>
    <row r="15" spans="1:11" s="6" customFormat="1" ht="24.95" customHeight="1" x14ac:dyDescent="0.3">
      <c r="A15" s="34" t="s">
        <v>11</v>
      </c>
      <c r="B15" s="35" t="s">
        <v>3</v>
      </c>
      <c r="C15" s="31">
        <v>1.3740000000000001</v>
      </c>
      <c r="D15" s="39">
        <v>1.506</v>
      </c>
      <c r="E15" s="25">
        <f t="shared" si="2"/>
        <v>109.60698689956332</v>
      </c>
      <c r="F15" s="36">
        <v>1.456</v>
      </c>
      <c r="G15" s="37">
        <f t="shared" si="0"/>
        <v>96.679946879150052</v>
      </c>
      <c r="H15" s="36">
        <v>1.345</v>
      </c>
      <c r="I15" s="37">
        <f t="shared" si="1"/>
        <v>92.376373626373635</v>
      </c>
      <c r="J15" s="36">
        <v>1.302</v>
      </c>
      <c r="K15" s="38">
        <f t="shared" si="1"/>
        <v>96.802973977695174</v>
      </c>
    </row>
    <row r="16" spans="1:11" s="6" customFormat="1" ht="42" customHeight="1" x14ac:dyDescent="0.3">
      <c r="A16" s="34" t="s">
        <v>15</v>
      </c>
      <c r="B16" s="35" t="s">
        <v>5</v>
      </c>
      <c r="C16" s="57">
        <f>C18+C20+C22+C24</f>
        <v>4552.0999999999995</v>
      </c>
      <c r="D16" s="54">
        <f>D18+D20+D22+D24</f>
        <v>3578.1000000000004</v>
      </c>
      <c r="E16" s="25">
        <f t="shared" si="2"/>
        <v>78.603282001713509</v>
      </c>
      <c r="F16" s="54">
        <f>F18+F20+F22+F24</f>
        <v>3827.6</v>
      </c>
      <c r="G16" s="26">
        <f t="shared" si="0"/>
        <v>106.9729744836645</v>
      </c>
      <c r="H16" s="54">
        <f>H18+H20+H22+H24</f>
        <v>4144.2</v>
      </c>
      <c r="I16" s="26">
        <f t="shared" si="1"/>
        <v>108.2715017243181</v>
      </c>
      <c r="J16" s="52">
        <f>H16</f>
        <v>4144.2</v>
      </c>
      <c r="K16" s="40">
        <f t="shared" si="1"/>
        <v>100</v>
      </c>
    </row>
    <row r="17" spans="1:12" s="6" customFormat="1" ht="43.5" customHeight="1" x14ac:dyDescent="0.3">
      <c r="A17" s="34" t="s">
        <v>16</v>
      </c>
      <c r="B17" s="35" t="s">
        <v>5</v>
      </c>
      <c r="C17" s="57">
        <f>C19+C21+C23+C25</f>
        <v>2569.1999999999998</v>
      </c>
      <c r="D17" s="54">
        <f>D19+D21+D23+D25</f>
        <v>1464.5</v>
      </c>
      <c r="E17" s="25">
        <f t="shared" si="2"/>
        <v>57.002179666822364</v>
      </c>
      <c r="F17" s="54">
        <f>F19+F21+F23+F25</f>
        <v>1575.5</v>
      </c>
      <c r="G17" s="26">
        <f t="shared" si="0"/>
        <v>107.57937862751791</v>
      </c>
      <c r="H17" s="54">
        <f>H19+H21+H23+H25</f>
        <v>1716.6</v>
      </c>
      <c r="I17" s="26">
        <f t="shared" si="1"/>
        <v>108.95588701999365</v>
      </c>
      <c r="J17" s="54">
        <f t="shared" ref="J17:J32" si="3">H17</f>
        <v>1716.6</v>
      </c>
      <c r="K17" s="26">
        <f t="shared" si="1"/>
        <v>100</v>
      </c>
    </row>
    <row r="18" spans="1:12" s="6" customFormat="1" ht="27.75" customHeight="1" x14ac:dyDescent="0.3">
      <c r="A18" s="34" t="s">
        <v>13</v>
      </c>
      <c r="B18" s="35" t="s">
        <v>5</v>
      </c>
      <c r="C18" s="57">
        <v>114.6</v>
      </c>
      <c r="D18" s="26">
        <v>119.8</v>
      </c>
      <c r="E18" s="25">
        <f t="shared" si="2"/>
        <v>104.53752181500873</v>
      </c>
      <c r="F18" s="37">
        <v>126.5</v>
      </c>
      <c r="G18" s="26">
        <f t="shared" si="0"/>
        <v>105.59265442404006</v>
      </c>
      <c r="H18" s="37">
        <v>135.30000000000001</v>
      </c>
      <c r="I18" s="26">
        <f t="shared" si="1"/>
        <v>106.95652173913044</v>
      </c>
      <c r="J18" s="54">
        <f t="shared" si="3"/>
        <v>135.30000000000001</v>
      </c>
      <c r="K18" s="26">
        <f t="shared" si="1"/>
        <v>100</v>
      </c>
    </row>
    <row r="19" spans="1:12" s="6" customFormat="1" ht="45" customHeight="1" x14ac:dyDescent="0.3">
      <c r="A19" s="34" t="s">
        <v>16</v>
      </c>
      <c r="B19" s="35" t="s">
        <v>5</v>
      </c>
      <c r="C19" s="57">
        <v>53.2</v>
      </c>
      <c r="D19" s="26">
        <v>55.6</v>
      </c>
      <c r="E19" s="25">
        <f t="shared" si="2"/>
        <v>104.51127819548871</v>
      </c>
      <c r="F19" s="37">
        <v>58.8</v>
      </c>
      <c r="G19" s="26">
        <f t="shared" si="0"/>
        <v>105.75539568345323</v>
      </c>
      <c r="H19" s="37">
        <v>63</v>
      </c>
      <c r="I19" s="26">
        <f t="shared" si="1"/>
        <v>107.14285714285714</v>
      </c>
      <c r="J19" s="54">
        <f t="shared" si="3"/>
        <v>63</v>
      </c>
      <c r="K19" s="26">
        <f t="shared" si="1"/>
        <v>100</v>
      </c>
    </row>
    <row r="20" spans="1:12" s="6" customFormat="1" ht="27" customHeight="1" x14ac:dyDescent="0.3">
      <c r="A20" s="34" t="s">
        <v>14</v>
      </c>
      <c r="B20" s="35" t="s">
        <v>5</v>
      </c>
      <c r="C20" s="57">
        <v>3397</v>
      </c>
      <c r="D20" s="26">
        <v>2345.9</v>
      </c>
      <c r="E20" s="25">
        <f t="shared" si="2"/>
        <v>69.057992346187817</v>
      </c>
      <c r="F20" s="37">
        <v>2506.6999999999998</v>
      </c>
      <c r="G20" s="26">
        <f t="shared" si="0"/>
        <v>106.85451212754167</v>
      </c>
      <c r="H20" s="37">
        <v>2711.5</v>
      </c>
      <c r="I20" s="26">
        <f t="shared" si="1"/>
        <v>108.17010412095584</v>
      </c>
      <c r="J20" s="54">
        <f t="shared" si="3"/>
        <v>2711.5</v>
      </c>
      <c r="K20" s="26">
        <f t="shared" si="1"/>
        <v>100</v>
      </c>
    </row>
    <row r="21" spans="1:12" s="6" customFormat="1" ht="45" customHeight="1" x14ac:dyDescent="0.3">
      <c r="A21" s="34" t="s">
        <v>16</v>
      </c>
      <c r="B21" s="35" t="s">
        <v>5</v>
      </c>
      <c r="C21" s="57">
        <v>1701</v>
      </c>
      <c r="D21" s="26">
        <v>540</v>
      </c>
      <c r="E21" s="25">
        <f t="shared" si="2"/>
        <v>31.746031746031743</v>
      </c>
      <c r="F21" s="37">
        <v>586.5</v>
      </c>
      <c r="G21" s="26">
        <f t="shared" si="0"/>
        <v>108.6111111111111</v>
      </c>
      <c r="H21" s="37">
        <v>648.1</v>
      </c>
      <c r="I21" s="26">
        <f t="shared" si="1"/>
        <v>110.50298380221655</v>
      </c>
      <c r="J21" s="54">
        <f t="shared" si="3"/>
        <v>648.1</v>
      </c>
      <c r="K21" s="26">
        <f t="shared" si="1"/>
        <v>100</v>
      </c>
    </row>
    <row r="22" spans="1:12" s="6" customFormat="1" ht="46.5" customHeight="1" x14ac:dyDescent="0.3">
      <c r="A22" s="34" t="s">
        <v>40</v>
      </c>
      <c r="B22" s="35" t="s">
        <v>5</v>
      </c>
      <c r="C22" s="57">
        <v>409.7</v>
      </c>
      <c r="D22" s="26">
        <v>436</v>
      </c>
      <c r="E22" s="25">
        <f t="shared" si="2"/>
        <v>106.41933121796437</v>
      </c>
      <c r="F22" s="37">
        <v>464.8</v>
      </c>
      <c r="G22" s="26">
        <f t="shared" si="0"/>
        <v>106.60550458715596</v>
      </c>
      <c r="H22" s="37">
        <v>502.5</v>
      </c>
      <c r="I22" s="26">
        <f t="shared" si="1"/>
        <v>108.11101549053357</v>
      </c>
      <c r="J22" s="54">
        <f t="shared" si="3"/>
        <v>502.5</v>
      </c>
      <c r="K22" s="26">
        <f t="shared" si="1"/>
        <v>100</v>
      </c>
    </row>
    <row r="23" spans="1:12" s="6" customFormat="1" ht="45.75" customHeight="1" x14ac:dyDescent="0.3">
      <c r="A23" s="34" t="s">
        <v>16</v>
      </c>
      <c r="B23" s="35" t="s">
        <v>5</v>
      </c>
      <c r="C23" s="57">
        <v>385.5</v>
      </c>
      <c r="D23" s="26">
        <v>410.1</v>
      </c>
      <c r="E23" s="25">
        <f t="shared" si="2"/>
        <v>106.38132295719845</v>
      </c>
      <c r="F23" s="37">
        <v>436.8</v>
      </c>
      <c r="G23" s="26">
        <f t="shared" si="0"/>
        <v>106.51060716898317</v>
      </c>
      <c r="H23" s="37">
        <v>471.9</v>
      </c>
      <c r="I23" s="26">
        <f t="shared" si="1"/>
        <v>108.03571428571428</v>
      </c>
      <c r="J23" s="54">
        <f t="shared" si="3"/>
        <v>471.9</v>
      </c>
      <c r="K23" s="26">
        <f t="shared" si="1"/>
        <v>100</v>
      </c>
    </row>
    <row r="24" spans="1:12" s="6" customFormat="1" ht="44.25" customHeight="1" x14ac:dyDescent="0.3">
      <c r="A24" s="34" t="s">
        <v>41</v>
      </c>
      <c r="B24" s="35" t="s">
        <v>5</v>
      </c>
      <c r="C24" s="57">
        <f>133+497.8</f>
        <v>630.79999999999995</v>
      </c>
      <c r="D24" s="26">
        <f>141.2+535.2</f>
        <v>676.40000000000009</v>
      </c>
      <c r="E24" s="25">
        <f t="shared" si="2"/>
        <v>107.22891566265062</v>
      </c>
      <c r="F24" s="37">
        <f>152.6+577</f>
        <v>729.6</v>
      </c>
      <c r="G24" s="37">
        <f t="shared" si="0"/>
        <v>107.86516853932584</v>
      </c>
      <c r="H24" s="37">
        <f>163.5+631.4</f>
        <v>794.9</v>
      </c>
      <c r="I24" s="37">
        <f t="shared" si="1"/>
        <v>108.95010964912279</v>
      </c>
      <c r="J24" s="54">
        <f t="shared" si="3"/>
        <v>794.9</v>
      </c>
      <c r="K24" s="37">
        <f t="shared" si="1"/>
        <v>100</v>
      </c>
    </row>
    <row r="25" spans="1:12" s="6" customFormat="1" ht="45" customHeight="1" x14ac:dyDescent="0.3">
      <c r="A25" s="34" t="s">
        <v>16</v>
      </c>
      <c r="B25" s="35" t="s">
        <v>5</v>
      </c>
      <c r="C25" s="57">
        <f>133+296.6-0.1</f>
        <v>429.5</v>
      </c>
      <c r="D25" s="26">
        <f>141.2+317.6</f>
        <v>458.8</v>
      </c>
      <c r="E25" s="25">
        <f t="shared" si="2"/>
        <v>106.82188591385331</v>
      </c>
      <c r="F25" s="37">
        <f>152.6+340.8</f>
        <v>493.4</v>
      </c>
      <c r="G25" s="26">
        <f t="shared" si="0"/>
        <v>107.54141238012205</v>
      </c>
      <c r="H25" s="37">
        <f>163.5+370.1</f>
        <v>533.6</v>
      </c>
      <c r="I25" s="26">
        <f t="shared" si="1"/>
        <v>108.14754762869883</v>
      </c>
      <c r="J25" s="54">
        <f t="shared" si="3"/>
        <v>533.6</v>
      </c>
      <c r="K25" s="26">
        <f t="shared" si="1"/>
        <v>100</v>
      </c>
    </row>
    <row r="26" spans="1:12" s="6" customFormat="1" ht="24.95" customHeight="1" x14ac:dyDescent="0.3">
      <c r="A26" s="34" t="s">
        <v>12</v>
      </c>
      <c r="B26" s="35" t="s">
        <v>5</v>
      </c>
      <c r="C26" s="57">
        <v>780.5</v>
      </c>
      <c r="D26" s="54">
        <v>844.5</v>
      </c>
      <c r="E26" s="53">
        <f t="shared" si="2"/>
        <v>108.19987187700193</v>
      </c>
      <c r="F26" s="54">
        <v>900.2</v>
      </c>
      <c r="G26" s="26">
        <f t="shared" si="0"/>
        <v>106.59561870929544</v>
      </c>
      <c r="H26" s="54">
        <v>947</v>
      </c>
      <c r="I26" s="26">
        <f t="shared" si="1"/>
        <v>105.19884470117751</v>
      </c>
      <c r="J26" s="54">
        <f>H26</f>
        <v>947</v>
      </c>
      <c r="K26" s="26">
        <f t="shared" si="1"/>
        <v>100</v>
      </c>
    </row>
    <row r="27" spans="1:12" s="6" customFormat="1" ht="24.95" customHeight="1" x14ac:dyDescent="0.3">
      <c r="A27" s="34" t="s">
        <v>23</v>
      </c>
      <c r="B27" s="35" t="s">
        <v>5</v>
      </c>
      <c r="C27" s="57">
        <f>C26-C28</f>
        <v>224.78399999999999</v>
      </c>
      <c r="D27" s="54">
        <f>D26-D28</f>
        <v>222.10350000000005</v>
      </c>
      <c r="E27" s="53">
        <f t="shared" si="2"/>
        <v>98.80752188767886</v>
      </c>
      <c r="F27" s="54">
        <f>F26-F28</f>
        <v>229.55100000000004</v>
      </c>
      <c r="G27" s="26">
        <f t="shared" si="0"/>
        <v>103.35316642916477</v>
      </c>
      <c r="H27" s="54">
        <f>H26-H28</f>
        <v>234.66660000000002</v>
      </c>
      <c r="I27" s="26">
        <f t="shared" ref="I27:I40" si="4">H27/F27*100</f>
        <v>102.22852438020308</v>
      </c>
      <c r="J27" s="54">
        <f t="shared" si="3"/>
        <v>234.66660000000002</v>
      </c>
      <c r="K27" s="26">
        <f t="shared" ref="K27:K40" si="5">J27/H27*100</f>
        <v>100</v>
      </c>
    </row>
    <row r="28" spans="1:12" s="6" customFormat="1" ht="24.95" customHeight="1" x14ac:dyDescent="0.3">
      <c r="A28" s="34" t="s">
        <v>24</v>
      </c>
      <c r="B28" s="35" t="s">
        <v>5</v>
      </c>
      <c r="C28" s="57">
        <f>C26*71.2%</f>
        <v>555.71600000000001</v>
      </c>
      <c r="D28" s="26">
        <f>D26*73.7%</f>
        <v>622.39649999999995</v>
      </c>
      <c r="E28" s="53">
        <f t="shared" si="2"/>
        <v>111.99902468167193</v>
      </c>
      <c r="F28" s="37">
        <f>F26*74.5%</f>
        <v>670.649</v>
      </c>
      <c r="G28" s="26">
        <f t="shared" si="0"/>
        <v>107.75269462472879</v>
      </c>
      <c r="H28" s="37">
        <f>H26*75.22%</f>
        <v>712.33339999999998</v>
      </c>
      <c r="I28" s="26">
        <f t="shared" si="4"/>
        <v>106.21553152245065</v>
      </c>
      <c r="J28" s="54">
        <f t="shared" si="3"/>
        <v>712.33339999999998</v>
      </c>
      <c r="K28" s="26">
        <f t="shared" si="5"/>
        <v>100</v>
      </c>
    </row>
    <row r="29" spans="1:12" s="6" customFormat="1" ht="24.95" customHeight="1" x14ac:dyDescent="0.3">
      <c r="A29" s="34" t="s">
        <v>17</v>
      </c>
      <c r="B29" s="35" t="s">
        <v>5</v>
      </c>
      <c r="C29" s="57">
        <v>34442.300000000003</v>
      </c>
      <c r="D29" s="26">
        <v>35083.199999999997</v>
      </c>
      <c r="E29" s="53">
        <f t="shared" si="2"/>
        <v>101.8607932687422</v>
      </c>
      <c r="F29" s="26">
        <v>36004</v>
      </c>
      <c r="G29" s="26">
        <f t="shared" si="0"/>
        <v>102.62461805080495</v>
      </c>
      <c r="H29" s="26">
        <v>37038.300000000003</v>
      </c>
      <c r="I29" s="26">
        <f t="shared" si="4"/>
        <v>102.8727363626264</v>
      </c>
      <c r="J29" s="54">
        <f t="shared" si="3"/>
        <v>37038.300000000003</v>
      </c>
      <c r="K29" s="26">
        <f t="shared" si="5"/>
        <v>100</v>
      </c>
    </row>
    <row r="30" spans="1:12" s="6" customFormat="1" ht="47.25" customHeight="1" x14ac:dyDescent="0.3">
      <c r="A30" s="34" t="s">
        <v>16</v>
      </c>
      <c r="B30" s="35" t="s">
        <v>5</v>
      </c>
      <c r="C30" s="57">
        <v>26987.200000000001</v>
      </c>
      <c r="D30" s="54">
        <v>27450.2</v>
      </c>
      <c r="E30" s="25">
        <f t="shared" si="2"/>
        <v>101.7156281496413</v>
      </c>
      <c r="F30" s="54">
        <v>28150.2</v>
      </c>
      <c r="G30" s="26">
        <f t="shared" si="0"/>
        <v>102.55007249491808</v>
      </c>
      <c r="H30" s="54">
        <v>29580.2</v>
      </c>
      <c r="I30" s="26">
        <f t="shared" si="4"/>
        <v>105.07989286044148</v>
      </c>
      <c r="J30" s="54">
        <f t="shared" si="3"/>
        <v>29580.2</v>
      </c>
      <c r="K30" s="26">
        <f t="shared" si="5"/>
        <v>100</v>
      </c>
    </row>
    <row r="31" spans="1:12" s="6" customFormat="1" ht="24.95" customHeight="1" x14ac:dyDescent="0.3">
      <c r="A31" s="34" t="s">
        <v>18</v>
      </c>
      <c r="B31" s="35" t="s">
        <v>5</v>
      </c>
      <c r="C31" s="57">
        <v>3827.9</v>
      </c>
      <c r="D31" s="26">
        <v>4442.5</v>
      </c>
      <c r="E31" s="25">
        <f t="shared" si="2"/>
        <v>116.0558008307427</v>
      </c>
      <c r="F31" s="26">
        <v>4497.6000000000004</v>
      </c>
      <c r="G31" s="26">
        <f t="shared" si="0"/>
        <v>101.24029262802476</v>
      </c>
      <c r="H31" s="26">
        <v>4542.5</v>
      </c>
      <c r="I31" s="26">
        <f t="shared" si="4"/>
        <v>100.99831020988972</v>
      </c>
      <c r="J31" s="54">
        <f t="shared" si="3"/>
        <v>4542.5</v>
      </c>
      <c r="K31" s="26">
        <f t="shared" si="5"/>
        <v>100</v>
      </c>
    </row>
    <row r="32" spans="1:12" s="6" customFormat="1" ht="42.75" customHeight="1" x14ac:dyDescent="0.3">
      <c r="A32" s="34" t="s">
        <v>16</v>
      </c>
      <c r="B32" s="41" t="s">
        <v>5</v>
      </c>
      <c r="C32" s="57">
        <v>2185.5</v>
      </c>
      <c r="D32" s="54">
        <v>2588.3000000000002</v>
      </c>
      <c r="E32" s="25">
        <f t="shared" si="2"/>
        <v>118.43056508808054</v>
      </c>
      <c r="F32" s="54">
        <v>2642.3</v>
      </c>
      <c r="G32" s="26">
        <f t="shared" si="0"/>
        <v>102.08631147857668</v>
      </c>
      <c r="H32" s="54">
        <v>2660</v>
      </c>
      <c r="I32" s="26">
        <f t="shared" si="4"/>
        <v>100.66987094576693</v>
      </c>
      <c r="J32" s="54">
        <f t="shared" si="3"/>
        <v>2660</v>
      </c>
      <c r="K32" s="26">
        <f t="shared" si="5"/>
        <v>100</v>
      </c>
      <c r="L32" s="9"/>
    </row>
    <row r="33" spans="1:11" s="6" customFormat="1" ht="65.25" customHeight="1" x14ac:dyDescent="0.3">
      <c r="A33" s="42" t="s">
        <v>19</v>
      </c>
      <c r="B33" s="41" t="s">
        <v>70</v>
      </c>
      <c r="C33" s="57">
        <v>13.7</v>
      </c>
      <c r="D33" s="26">
        <v>14.3</v>
      </c>
      <c r="E33" s="25">
        <f t="shared" si="2"/>
        <v>104.37956204379563</v>
      </c>
      <c r="F33" s="37">
        <v>14.4</v>
      </c>
      <c r="G33" s="26">
        <f t="shared" si="0"/>
        <v>100.69930069930069</v>
      </c>
      <c r="H33" s="37">
        <v>14.4</v>
      </c>
      <c r="I33" s="26">
        <f t="shared" si="4"/>
        <v>100</v>
      </c>
      <c r="J33" s="37">
        <v>14.4</v>
      </c>
      <c r="K33" s="26">
        <f t="shared" si="5"/>
        <v>100</v>
      </c>
    </row>
    <row r="34" spans="1:11" s="6" customFormat="1" ht="24.75" customHeight="1" x14ac:dyDescent="0.3">
      <c r="A34" s="34" t="s">
        <v>20</v>
      </c>
      <c r="B34" s="35"/>
      <c r="C34" s="57"/>
      <c r="D34" s="26"/>
      <c r="E34" s="25"/>
      <c r="F34" s="37"/>
      <c r="G34" s="26"/>
      <c r="H34" s="37"/>
      <c r="I34" s="26"/>
      <c r="J34" s="37"/>
      <c r="K34" s="26"/>
    </row>
    <row r="35" spans="1:11" s="6" customFormat="1" ht="44.25" customHeight="1" x14ac:dyDescent="0.3">
      <c r="A35" s="42" t="s">
        <v>21</v>
      </c>
      <c r="B35" s="43" t="s">
        <v>5</v>
      </c>
      <c r="C35" s="57">
        <v>11900</v>
      </c>
      <c r="D35" s="26">
        <v>12895.2</v>
      </c>
      <c r="E35" s="25">
        <f t="shared" ref="E35:E40" si="6">D35/C35*100</f>
        <v>108.36302521008403</v>
      </c>
      <c r="F35" s="26">
        <v>13920.5</v>
      </c>
      <c r="G35" s="26">
        <f t="shared" ref="G35:G40" si="7">F35/D35*100</f>
        <v>107.95102053477261</v>
      </c>
      <c r="H35" s="26">
        <v>15056.7</v>
      </c>
      <c r="I35" s="26">
        <f t="shared" ref="I35:I36" si="8">H35/F35*100</f>
        <v>108.16206314428362</v>
      </c>
      <c r="J35" s="26">
        <v>15092</v>
      </c>
      <c r="K35" s="26">
        <f t="shared" ref="K35:K37" si="9">J35/H35*100</f>
        <v>100.23444712320759</v>
      </c>
    </row>
    <row r="36" spans="1:11" s="6" customFormat="1" ht="46.5" customHeight="1" x14ac:dyDescent="0.3">
      <c r="A36" s="42" t="s">
        <v>16</v>
      </c>
      <c r="B36" s="43" t="s">
        <v>5</v>
      </c>
      <c r="C36" s="57">
        <v>5965.2</v>
      </c>
      <c r="D36" s="54">
        <v>6474.3</v>
      </c>
      <c r="E36" s="25">
        <f t="shared" si="6"/>
        <v>108.53450010058339</v>
      </c>
      <c r="F36" s="54">
        <v>7105.6</v>
      </c>
      <c r="G36" s="26">
        <f t="shared" si="7"/>
        <v>109.75086109695258</v>
      </c>
      <c r="H36" s="54">
        <v>7799.1</v>
      </c>
      <c r="I36" s="26">
        <f t="shared" si="8"/>
        <v>109.7599076784508</v>
      </c>
      <c r="J36" s="52">
        <v>7799.8</v>
      </c>
      <c r="K36" s="26">
        <f t="shared" si="9"/>
        <v>100.00897539459682</v>
      </c>
    </row>
    <row r="37" spans="1:11" s="6" customFormat="1" ht="43.5" customHeight="1" x14ac:dyDescent="0.3">
      <c r="A37" s="42" t="s">
        <v>61</v>
      </c>
      <c r="B37" s="35" t="s">
        <v>29</v>
      </c>
      <c r="C37" s="54">
        <v>1086</v>
      </c>
      <c r="D37" s="54">
        <v>1087</v>
      </c>
      <c r="E37" s="25">
        <f t="shared" si="6"/>
        <v>100.09208103130756</v>
      </c>
      <c r="F37" s="44">
        <v>1088</v>
      </c>
      <c r="G37" s="26">
        <f t="shared" si="7"/>
        <v>100.0919963201472</v>
      </c>
      <c r="H37" s="44">
        <v>1088</v>
      </c>
      <c r="I37" s="26">
        <f>H37/F37*100</f>
        <v>100</v>
      </c>
      <c r="J37" s="44">
        <f>H37</f>
        <v>1088</v>
      </c>
      <c r="K37" s="26">
        <f t="shared" si="9"/>
        <v>100</v>
      </c>
    </row>
    <row r="38" spans="1:11" s="6" customFormat="1" ht="42" customHeight="1" x14ac:dyDescent="0.3">
      <c r="A38" s="34" t="s">
        <v>22</v>
      </c>
      <c r="B38" s="35" t="s">
        <v>4</v>
      </c>
      <c r="C38" s="57">
        <v>645</v>
      </c>
      <c r="D38" s="26">
        <v>697.7</v>
      </c>
      <c r="E38" s="25">
        <f t="shared" si="6"/>
        <v>108.17054263565893</v>
      </c>
      <c r="F38" s="37">
        <v>756</v>
      </c>
      <c r="G38" s="26">
        <f t="shared" si="7"/>
        <v>108.35602694567865</v>
      </c>
      <c r="H38" s="37">
        <v>821.7</v>
      </c>
      <c r="I38" s="26">
        <f t="shared" si="4"/>
        <v>108.6904761904762</v>
      </c>
      <c r="J38" s="44">
        <f t="shared" ref="J38:J40" si="10">H38</f>
        <v>821.7</v>
      </c>
      <c r="K38" s="26">
        <f t="shared" si="5"/>
        <v>100</v>
      </c>
    </row>
    <row r="39" spans="1:11" s="6" customFormat="1" ht="45.75" customHeight="1" x14ac:dyDescent="0.3">
      <c r="A39" s="34" t="s">
        <v>16</v>
      </c>
      <c r="B39" s="35" t="s">
        <v>5</v>
      </c>
      <c r="C39" s="57">
        <v>25.6</v>
      </c>
      <c r="D39" s="54">
        <v>27.5</v>
      </c>
      <c r="E39" s="25">
        <f t="shared" si="6"/>
        <v>107.421875</v>
      </c>
      <c r="F39" s="54">
        <v>29.1</v>
      </c>
      <c r="G39" s="26">
        <f t="shared" si="7"/>
        <v>105.81818181818183</v>
      </c>
      <c r="H39" s="54">
        <v>30</v>
      </c>
      <c r="I39" s="26">
        <f t="shared" si="4"/>
        <v>103.09278350515463</v>
      </c>
      <c r="J39" s="44">
        <f t="shared" si="10"/>
        <v>30</v>
      </c>
      <c r="K39" s="26">
        <f t="shared" si="5"/>
        <v>100</v>
      </c>
    </row>
    <row r="40" spans="1:11" s="6" customFormat="1" ht="43.5" customHeight="1" x14ac:dyDescent="0.3">
      <c r="A40" s="42" t="s">
        <v>62</v>
      </c>
      <c r="B40" s="35" t="s">
        <v>29</v>
      </c>
      <c r="C40" s="54">
        <v>69</v>
      </c>
      <c r="D40" s="54">
        <v>70</v>
      </c>
      <c r="E40" s="25">
        <f t="shared" si="6"/>
        <v>101.44927536231884</v>
      </c>
      <c r="F40" s="54">
        <v>71</v>
      </c>
      <c r="G40" s="26">
        <f t="shared" si="7"/>
        <v>101.42857142857142</v>
      </c>
      <c r="H40" s="54">
        <v>71</v>
      </c>
      <c r="I40" s="26">
        <f t="shared" si="4"/>
        <v>100</v>
      </c>
      <c r="J40" s="44">
        <f t="shared" si="10"/>
        <v>71</v>
      </c>
      <c r="K40" s="26">
        <f t="shared" si="5"/>
        <v>100</v>
      </c>
    </row>
    <row r="41" spans="1:11" s="6" customFormat="1" ht="24" customHeight="1" x14ac:dyDescent="0.3">
      <c r="A41" s="34" t="s">
        <v>31</v>
      </c>
      <c r="B41" s="35"/>
      <c r="C41" s="60"/>
      <c r="D41" s="26"/>
      <c r="E41" s="25"/>
      <c r="F41" s="26"/>
      <c r="G41" s="26"/>
      <c r="H41" s="26"/>
      <c r="I41" s="26"/>
      <c r="J41" s="26"/>
      <c r="K41" s="26"/>
    </row>
    <row r="42" spans="1:11" s="6" customFormat="1" ht="48" customHeight="1" x14ac:dyDescent="0.3">
      <c r="A42" s="34" t="s">
        <v>25</v>
      </c>
      <c r="B42" s="35" t="s">
        <v>5</v>
      </c>
      <c r="C42" s="54">
        <v>27.390999999999998</v>
      </c>
      <c r="D42" s="26">
        <v>34.831000000000003</v>
      </c>
      <c r="E42" s="25">
        <f t="shared" si="2"/>
        <v>127.16220656419995</v>
      </c>
      <c r="F42" s="37">
        <v>44.557000000000002</v>
      </c>
      <c r="G42" s="26">
        <f t="shared" si="0"/>
        <v>127.92340156756912</v>
      </c>
      <c r="H42" s="37">
        <v>60.853000000000002</v>
      </c>
      <c r="I42" s="26">
        <f t="shared" ref="I42:I62" si="11">H42/F42*100</f>
        <v>136.57337792041656</v>
      </c>
      <c r="J42" s="37">
        <f>H42</f>
        <v>60.853000000000002</v>
      </c>
      <c r="K42" s="26">
        <f t="shared" ref="K42:K62" si="12">J42/H42*100</f>
        <v>100</v>
      </c>
    </row>
    <row r="43" spans="1:11" s="6" customFormat="1" ht="42.75" customHeight="1" x14ac:dyDescent="0.3">
      <c r="A43" s="34" t="s">
        <v>39</v>
      </c>
      <c r="B43" s="35" t="s">
        <v>5</v>
      </c>
      <c r="C43" s="54">
        <f>C42</f>
        <v>27.390999999999998</v>
      </c>
      <c r="D43" s="26">
        <f>D42</f>
        <v>34.831000000000003</v>
      </c>
      <c r="E43" s="25">
        <f t="shared" si="2"/>
        <v>127.16220656419995</v>
      </c>
      <c r="F43" s="26">
        <f>F42</f>
        <v>44.557000000000002</v>
      </c>
      <c r="G43" s="26">
        <f t="shared" si="0"/>
        <v>127.92340156756912</v>
      </c>
      <c r="H43" s="26">
        <v>16.8</v>
      </c>
      <c r="I43" s="26">
        <f t="shared" si="11"/>
        <v>37.704513320017057</v>
      </c>
      <c r="J43" s="37">
        <f t="shared" ref="J43:J46" si="13">H43</f>
        <v>16.8</v>
      </c>
      <c r="K43" s="26">
        <f t="shared" si="12"/>
        <v>100</v>
      </c>
    </row>
    <row r="44" spans="1:11" s="6" customFormat="1" ht="24.95" customHeight="1" x14ac:dyDescent="0.3">
      <c r="A44" s="34" t="s">
        <v>26</v>
      </c>
      <c r="B44" s="35" t="s">
        <v>27</v>
      </c>
      <c r="C44" s="54">
        <v>144.5</v>
      </c>
      <c r="D44" s="26">
        <v>144.6</v>
      </c>
      <c r="E44" s="25">
        <f t="shared" si="2"/>
        <v>100.06920415224914</v>
      </c>
      <c r="F44" s="26">
        <v>144.6</v>
      </c>
      <c r="G44" s="26">
        <f t="shared" si="0"/>
        <v>100</v>
      </c>
      <c r="H44" s="26">
        <v>144.6</v>
      </c>
      <c r="I44" s="26">
        <f t="shared" si="11"/>
        <v>100</v>
      </c>
      <c r="J44" s="37">
        <f t="shared" si="13"/>
        <v>144.6</v>
      </c>
      <c r="K44" s="26">
        <f t="shared" si="12"/>
        <v>100</v>
      </c>
    </row>
    <row r="45" spans="1:11" s="6" customFormat="1" ht="39.75" customHeight="1" x14ac:dyDescent="0.3">
      <c r="A45" s="34" t="s">
        <v>28</v>
      </c>
      <c r="B45" s="35" t="s">
        <v>29</v>
      </c>
      <c r="C45" s="54">
        <v>115</v>
      </c>
      <c r="D45" s="26">
        <v>115</v>
      </c>
      <c r="E45" s="25">
        <f t="shared" si="2"/>
        <v>100</v>
      </c>
      <c r="F45" s="26">
        <v>115</v>
      </c>
      <c r="G45" s="26">
        <f t="shared" si="0"/>
        <v>100</v>
      </c>
      <c r="H45" s="26">
        <v>115</v>
      </c>
      <c r="I45" s="26">
        <f t="shared" si="11"/>
        <v>100</v>
      </c>
      <c r="J45" s="37">
        <f t="shared" si="13"/>
        <v>115</v>
      </c>
      <c r="K45" s="26">
        <f t="shared" si="12"/>
        <v>100</v>
      </c>
    </row>
    <row r="46" spans="1:11" s="6" customFormat="1" ht="29.25" customHeight="1" x14ac:dyDescent="0.3">
      <c r="A46" s="34" t="s">
        <v>30</v>
      </c>
      <c r="B46" s="35" t="s">
        <v>7</v>
      </c>
      <c r="C46" s="54">
        <v>7</v>
      </c>
      <c r="D46" s="54">
        <v>7</v>
      </c>
      <c r="E46" s="25">
        <f t="shared" si="2"/>
        <v>100</v>
      </c>
      <c r="F46" s="54">
        <v>7</v>
      </c>
      <c r="G46" s="26">
        <f t="shared" si="0"/>
        <v>100</v>
      </c>
      <c r="H46" s="54">
        <v>7</v>
      </c>
      <c r="I46" s="26">
        <f t="shared" si="11"/>
        <v>100</v>
      </c>
      <c r="J46" s="37">
        <f t="shared" si="13"/>
        <v>7</v>
      </c>
      <c r="K46" s="26">
        <f t="shared" si="12"/>
        <v>100</v>
      </c>
    </row>
    <row r="47" spans="1:11" s="6" customFormat="1" ht="44.25" customHeight="1" x14ac:dyDescent="0.3">
      <c r="A47" s="34" t="s">
        <v>38</v>
      </c>
      <c r="B47" s="35"/>
      <c r="C47" s="57"/>
      <c r="D47" s="54"/>
      <c r="E47" s="25"/>
      <c r="F47" s="54"/>
      <c r="G47" s="26"/>
      <c r="H47" s="54"/>
      <c r="I47" s="26"/>
      <c r="J47" s="52"/>
      <c r="K47" s="26"/>
    </row>
    <row r="48" spans="1:11" s="6" customFormat="1" ht="46.5" customHeight="1" x14ac:dyDescent="0.3">
      <c r="A48" s="34" t="s">
        <v>67</v>
      </c>
      <c r="B48" s="35" t="s">
        <v>7</v>
      </c>
      <c r="C48" s="57">
        <f>2021+6</f>
        <v>2027</v>
      </c>
      <c r="D48" s="54">
        <f>2030+7</f>
        <v>2037</v>
      </c>
      <c r="E48" s="25">
        <f t="shared" si="2"/>
        <v>100.49333991119882</v>
      </c>
      <c r="F48" s="54">
        <f>2041+7</f>
        <v>2048</v>
      </c>
      <c r="G48" s="26">
        <f t="shared" si="0"/>
        <v>100.54000981836033</v>
      </c>
      <c r="H48" s="54">
        <f>2059+8</f>
        <v>2067</v>
      </c>
      <c r="I48" s="26">
        <f t="shared" si="11"/>
        <v>100.927734375</v>
      </c>
      <c r="J48" s="52">
        <f>H48</f>
        <v>2067</v>
      </c>
      <c r="K48" s="26">
        <f t="shared" si="12"/>
        <v>100</v>
      </c>
    </row>
    <row r="49" spans="1:11" s="6" customFormat="1" ht="63.75" customHeight="1" x14ac:dyDescent="0.3">
      <c r="A49" s="34" t="s">
        <v>68</v>
      </c>
      <c r="B49" s="41" t="s">
        <v>32</v>
      </c>
      <c r="C49" s="57">
        <v>1912</v>
      </c>
      <c r="D49" s="26">
        <v>1920</v>
      </c>
      <c r="E49" s="25">
        <f t="shared" si="2"/>
        <v>100.418410041841</v>
      </c>
      <c r="F49" s="26">
        <v>1928</v>
      </c>
      <c r="G49" s="26">
        <f t="shared" si="0"/>
        <v>100.41666666666667</v>
      </c>
      <c r="H49" s="26">
        <v>1946</v>
      </c>
      <c r="I49" s="26">
        <f t="shared" si="11"/>
        <v>100.93360995850622</v>
      </c>
      <c r="J49" s="54">
        <f t="shared" ref="J49:J51" si="14">H49</f>
        <v>1946</v>
      </c>
      <c r="K49" s="26">
        <f t="shared" si="12"/>
        <v>100</v>
      </c>
    </row>
    <row r="50" spans="1:11" s="6" customFormat="1" ht="46.5" customHeight="1" x14ac:dyDescent="0.3">
      <c r="A50" s="34" t="s">
        <v>69</v>
      </c>
      <c r="B50" s="35" t="s">
        <v>4</v>
      </c>
      <c r="C50" s="57">
        <v>8411.7999999999993</v>
      </c>
      <c r="D50" s="26">
        <v>8428.6</v>
      </c>
      <c r="E50" s="25">
        <f t="shared" si="2"/>
        <v>100.19971944173662</v>
      </c>
      <c r="F50" s="37">
        <v>8453.9</v>
      </c>
      <c r="G50" s="26">
        <f t="shared" si="0"/>
        <v>100.30016847400516</v>
      </c>
      <c r="H50" s="37">
        <v>8454</v>
      </c>
      <c r="I50" s="26">
        <f t="shared" si="11"/>
        <v>100.00118288600528</v>
      </c>
      <c r="J50" s="54">
        <v>8459</v>
      </c>
      <c r="K50" s="26">
        <f t="shared" si="12"/>
        <v>100.05914360066241</v>
      </c>
    </row>
    <row r="51" spans="1:11" s="6" customFormat="1" ht="45" customHeight="1" x14ac:dyDescent="0.3">
      <c r="A51" s="34" t="s">
        <v>43</v>
      </c>
      <c r="B51" s="35" t="s">
        <v>7</v>
      </c>
      <c r="C51" s="57">
        <v>373</v>
      </c>
      <c r="D51" s="26">
        <v>375</v>
      </c>
      <c r="E51" s="25">
        <f t="shared" si="2"/>
        <v>100.53619302949062</v>
      </c>
      <c r="F51" s="37">
        <v>378</v>
      </c>
      <c r="G51" s="26">
        <f t="shared" si="0"/>
        <v>100.8</v>
      </c>
      <c r="H51" s="37">
        <v>380</v>
      </c>
      <c r="I51" s="26">
        <f t="shared" si="11"/>
        <v>100.52910052910053</v>
      </c>
      <c r="J51" s="54">
        <f t="shared" si="14"/>
        <v>380</v>
      </c>
      <c r="K51" s="26">
        <f t="shared" si="12"/>
        <v>100</v>
      </c>
    </row>
    <row r="52" spans="1:11" s="6" customFormat="1" ht="82.5" customHeight="1" x14ac:dyDescent="0.3">
      <c r="A52" s="34" t="s">
        <v>44</v>
      </c>
      <c r="B52" s="35" t="s">
        <v>32</v>
      </c>
      <c r="C52" s="57">
        <v>2708</v>
      </c>
      <c r="D52" s="54">
        <v>2713</v>
      </c>
      <c r="E52" s="25">
        <f t="shared" si="2"/>
        <v>100.18463810930575</v>
      </c>
      <c r="F52" s="54">
        <v>2717</v>
      </c>
      <c r="G52" s="26">
        <f t="shared" si="0"/>
        <v>100.14743826022854</v>
      </c>
      <c r="H52" s="54">
        <v>2717</v>
      </c>
      <c r="I52" s="26">
        <f t="shared" si="11"/>
        <v>100</v>
      </c>
      <c r="J52" s="52">
        <f>H52</f>
        <v>2717</v>
      </c>
      <c r="K52" s="26">
        <f t="shared" si="12"/>
        <v>100</v>
      </c>
    </row>
    <row r="53" spans="1:11" s="6" customFormat="1" ht="24.95" customHeight="1" x14ac:dyDescent="0.3">
      <c r="A53" s="34" t="s">
        <v>33</v>
      </c>
      <c r="B53" s="35"/>
      <c r="C53" s="57"/>
      <c r="D53" s="54"/>
      <c r="E53" s="25"/>
      <c r="F53" s="54"/>
      <c r="G53" s="26"/>
      <c r="H53" s="54"/>
      <c r="I53" s="26"/>
      <c r="J53" s="52"/>
      <c r="K53" s="26"/>
    </row>
    <row r="54" spans="1:11" s="6" customFormat="1" ht="45.75" customHeight="1" x14ac:dyDescent="0.3">
      <c r="A54" s="42" t="s">
        <v>42</v>
      </c>
      <c r="B54" s="35" t="s">
        <v>5</v>
      </c>
      <c r="C54" s="54">
        <v>3064.86</v>
      </c>
      <c r="D54" s="26">
        <v>3479.8</v>
      </c>
      <c r="E54" s="25">
        <f t="shared" si="2"/>
        <v>113.53862819182605</v>
      </c>
      <c r="F54" s="37">
        <v>3500.3</v>
      </c>
      <c r="G54" s="26">
        <f t="shared" si="0"/>
        <v>100.58911431691477</v>
      </c>
      <c r="H54" s="37">
        <v>3624</v>
      </c>
      <c r="I54" s="26">
        <f t="shared" si="11"/>
        <v>103.53398280147414</v>
      </c>
      <c r="J54" s="37">
        <f>H54</f>
        <v>3624</v>
      </c>
      <c r="K54" s="26">
        <f t="shared" si="12"/>
        <v>100</v>
      </c>
    </row>
    <row r="55" spans="1:11" s="6" customFormat="1" ht="42.75" customHeight="1" x14ac:dyDescent="0.3">
      <c r="A55" s="34" t="s">
        <v>16</v>
      </c>
      <c r="B55" s="35" t="s">
        <v>5</v>
      </c>
      <c r="C55" s="54">
        <v>2868.7</v>
      </c>
      <c r="D55" s="26">
        <v>3266.5</v>
      </c>
      <c r="E55" s="25">
        <f t="shared" si="2"/>
        <v>113.86690835570118</v>
      </c>
      <c r="F55" s="37">
        <v>3290</v>
      </c>
      <c r="G55" s="26">
        <f t="shared" si="0"/>
        <v>100.71942446043165</v>
      </c>
      <c r="H55" s="37">
        <v>3420</v>
      </c>
      <c r="I55" s="26">
        <f t="shared" si="11"/>
        <v>103.95136778115501</v>
      </c>
      <c r="J55" s="37">
        <f>H55</f>
        <v>3420</v>
      </c>
      <c r="K55" s="26">
        <f t="shared" si="12"/>
        <v>100</v>
      </c>
    </row>
    <row r="56" spans="1:11" s="6" customFormat="1" ht="44.25" customHeight="1" x14ac:dyDescent="0.3">
      <c r="A56" s="34" t="s">
        <v>34</v>
      </c>
      <c r="B56" s="35"/>
      <c r="C56" s="57"/>
      <c r="D56" s="54"/>
      <c r="E56" s="25"/>
      <c r="F56" s="54"/>
      <c r="G56" s="26"/>
      <c r="H56" s="54"/>
      <c r="I56" s="26"/>
      <c r="J56" s="52"/>
      <c r="K56" s="26"/>
    </row>
    <row r="57" spans="1:11" s="6" customFormat="1" ht="45.75" customHeight="1" x14ac:dyDescent="0.3">
      <c r="A57" s="34" t="s">
        <v>35</v>
      </c>
      <c r="B57" s="35" t="s">
        <v>5</v>
      </c>
      <c r="C57" s="57">
        <v>2145.3000000000002</v>
      </c>
      <c r="D57" s="54">
        <v>2143.3000000000002</v>
      </c>
      <c r="E57" s="25">
        <f t="shared" si="2"/>
        <v>99.906772945508777</v>
      </c>
      <c r="F57" s="54">
        <v>2223.3000000000002</v>
      </c>
      <c r="G57" s="26">
        <f t="shared" si="0"/>
        <v>103.73256193719965</v>
      </c>
      <c r="H57" s="54">
        <v>2310.9</v>
      </c>
      <c r="I57" s="26">
        <f t="shared" si="11"/>
        <v>103.94008905680745</v>
      </c>
      <c r="J57" s="52">
        <f>H57</f>
        <v>2310.9</v>
      </c>
      <c r="K57" s="26">
        <f t="shared" si="12"/>
        <v>100</v>
      </c>
    </row>
    <row r="58" spans="1:11" s="6" customFormat="1" ht="46.5" customHeight="1" x14ac:dyDescent="0.3">
      <c r="A58" s="34" t="s">
        <v>16</v>
      </c>
      <c r="B58" s="35" t="s">
        <v>5</v>
      </c>
      <c r="C58" s="57">
        <v>1525.2</v>
      </c>
      <c r="D58" s="26">
        <v>1522</v>
      </c>
      <c r="E58" s="25">
        <f t="shared" si="2"/>
        <v>99.790191450301606</v>
      </c>
      <c r="F58" s="37">
        <v>1582</v>
      </c>
      <c r="G58" s="26">
        <f t="shared" si="0"/>
        <v>103.94218134034165</v>
      </c>
      <c r="H58" s="37">
        <v>1642.2</v>
      </c>
      <c r="I58" s="26">
        <f t="shared" si="11"/>
        <v>103.80530973451327</v>
      </c>
      <c r="J58" s="54">
        <f t="shared" ref="J58:J62" si="15">H58</f>
        <v>1642.2</v>
      </c>
      <c r="K58" s="26">
        <f t="shared" si="12"/>
        <v>100</v>
      </c>
    </row>
    <row r="59" spans="1:11" s="6" customFormat="1" ht="24.95" customHeight="1" x14ac:dyDescent="0.3">
      <c r="A59" s="34" t="s">
        <v>36</v>
      </c>
      <c r="B59" s="35" t="s">
        <v>5</v>
      </c>
      <c r="C59" s="57">
        <v>246.8</v>
      </c>
      <c r="D59" s="54">
        <v>234.6</v>
      </c>
      <c r="E59" s="25">
        <f t="shared" si="2"/>
        <v>95.056726094003224</v>
      </c>
      <c r="F59" s="54">
        <v>219.2</v>
      </c>
      <c r="G59" s="26">
        <f t="shared" si="0"/>
        <v>93.435635123614659</v>
      </c>
      <c r="H59" s="54">
        <v>206.3</v>
      </c>
      <c r="I59" s="26">
        <f t="shared" si="11"/>
        <v>94.114963503649633</v>
      </c>
      <c r="J59" s="54">
        <f t="shared" si="15"/>
        <v>206.3</v>
      </c>
      <c r="K59" s="26">
        <f t="shared" si="12"/>
        <v>100</v>
      </c>
    </row>
    <row r="60" spans="1:11" s="6" customFormat="1" ht="43.5" customHeight="1" x14ac:dyDescent="0.3">
      <c r="A60" s="34" t="s">
        <v>16</v>
      </c>
      <c r="B60" s="35" t="s">
        <v>5</v>
      </c>
      <c r="C60" s="57">
        <v>205.2</v>
      </c>
      <c r="D60" s="54">
        <v>200.1</v>
      </c>
      <c r="E60" s="25">
        <f t="shared" si="2"/>
        <v>97.514619883040936</v>
      </c>
      <c r="F60" s="54">
        <v>180.5</v>
      </c>
      <c r="G60" s="26">
        <f t="shared" si="0"/>
        <v>90.204897551224391</v>
      </c>
      <c r="H60" s="54">
        <v>175.2</v>
      </c>
      <c r="I60" s="26">
        <f t="shared" si="11"/>
        <v>97.063711911357331</v>
      </c>
      <c r="J60" s="54">
        <f t="shared" si="15"/>
        <v>175.2</v>
      </c>
      <c r="K60" s="26">
        <f t="shared" si="12"/>
        <v>100</v>
      </c>
    </row>
    <row r="61" spans="1:11" s="6" customFormat="1" ht="45" customHeight="1" x14ac:dyDescent="0.3">
      <c r="A61" s="34" t="s">
        <v>37</v>
      </c>
      <c r="B61" s="35" t="s">
        <v>5</v>
      </c>
      <c r="C61" s="57">
        <f>C57-C59</f>
        <v>1898.5000000000002</v>
      </c>
      <c r="D61" s="54">
        <f>D57-D59</f>
        <v>1908.7000000000003</v>
      </c>
      <c r="E61" s="25">
        <f t="shared" si="2"/>
        <v>100.53726626283907</v>
      </c>
      <c r="F61" s="54">
        <f>F57-F59</f>
        <v>2004.1000000000001</v>
      </c>
      <c r="G61" s="26">
        <f t="shared" si="0"/>
        <v>104.99816629119294</v>
      </c>
      <c r="H61" s="54">
        <f>H57-H59</f>
        <v>2104.6</v>
      </c>
      <c r="I61" s="26">
        <f t="shared" si="11"/>
        <v>105.01471982436006</v>
      </c>
      <c r="J61" s="54">
        <f t="shared" si="15"/>
        <v>2104.6</v>
      </c>
      <c r="K61" s="26">
        <f t="shared" si="12"/>
        <v>100</v>
      </c>
    </row>
    <row r="62" spans="1:11" s="6" customFormat="1" ht="43.5" customHeight="1" x14ac:dyDescent="0.3">
      <c r="A62" s="34" t="s">
        <v>16</v>
      </c>
      <c r="B62" s="35" t="s">
        <v>5</v>
      </c>
      <c r="C62" s="57">
        <f t="shared" ref="C62" si="16">C58-C60</f>
        <v>1320</v>
      </c>
      <c r="D62" s="54">
        <f t="shared" ref="D62" si="17">D58-D60</f>
        <v>1321.9</v>
      </c>
      <c r="E62" s="25">
        <f t="shared" si="2"/>
        <v>100.14393939393939</v>
      </c>
      <c r="F62" s="54">
        <f t="shared" ref="F62" si="18">F58-F60</f>
        <v>1401.5</v>
      </c>
      <c r="G62" s="26">
        <f>F62/D62*100</f>
        <v>106.02163552462365</v>
      </c>
      <c r="H62" s="54">
        <f>H58-H60</f>
        <v>1467</v>
      </c>
      <c r="I62" s="26">
        <f t="shared" si="11"/>
        <v>104.67356403853015</v>
      </c>
      <c r="J62" s="54">
        <f t="shared" si="15"/>
        <v>1467</v>
      </c>
      <c r="K62" s="26">
        <f t="shared" si="12"/>
        <v>100</v>
      </c>
    </row>
    <row r="63" spans="1:11" s="6" customFormat="1" ht="43.5" customHeight="1" x14ac:dyDescent="0.3">
      <c r="A63" s="34" t="s">
        <v>65</v>
      </c>
      <c r="B63" s="35"/>
      <c r="C63" s="57"/>
      <c r="D63" s="54"/>
      <c r="E63" s="25"/>
      <c r="F63" s="54"/>
      <c r="G63" s="26"/>
      <c r="H63" s="54"/>
      <c r="I63" s="26"/>
      <c r="J63" s="25"/>
      <c r="K63" s="26"/>
    </row>
    <row r="64" spans="1:11" s="6" customFormat="1" ht="24.95" customHeight="1" x14ac:dyDescent="0.3">
      <c r="A64" s="45" t="s">
        <v>66</v>
      </c>
      <c r="B64" s="46" t="s">
        <v>5</v>
      </c>
      <c r="C64" s="61">
        <v>8753.9</v>
      </c>
      <c r="D64" s="37">
        <v>9104</v>
      </c>
      <c r="E64" s="44">
        <f>D64/C64*100</f>
        <v>103.99936028513007</v>
      </c>
      <c r="F64" s="37">
        <v>9468</v>
      </c>
      <c r="G64" s="37">
        <f>F64/D64*100</f>
        <v>103.99824253075572</v>
      </c>
      <c r="H64" s="37">
        <v>9847</v>
      </c>
      <c r="I64" s="37">
        <f>H64/F64%</f>
        <v>104.00295732995352</v>
      </c>
      <c r="J64" s="37">
        <v>10241</v>
      </c>
      <c r="K64" s="37">
        <f>J64/H64%</f>
        <v>104.00121864527267</v>
      </c>
    </row>
    <row r="65" spans="1:11" s="6" customFormat="1" ht="42.75" customHeight="1" x14ac:dyDescent="0.3">
      <c r="A65" s="34" t="s">
        <v>64</v>
      </c>
      <c r="B65" s="43" t="s">
        <v>27</v>
      </c>
      <c r="C65" s="59">
        <v>20.954999999999998</v>
      </c>
      <c r="D65" s="31">
        <v>21.2</v>
      </c>
      <c r="E65" s="44">
        <f t="shared" ref="E65" si="19">D65/C65*100</f>
        <v>101.16917203531376</v>
      </c>
      <c r="F65" s="31">
        <v>21.398</v>
      </c>
      <c r="G65" s="37">
        <f>F65/D65*100</f>
        <v>100.93396226415095</v>
      </c>
      <c r="H65" s="31">
        <v>21.623000000000001</v>
      </c>
      <c r="I65" s="37">
        <f>H65/F65%</f>
        <v>101.05150014020002</v>
      </c>
      <c r="J65" s="31">
        <v>21.63</v>
      </c>
      <c r="K65" s="37">
        <f>J65/H65%</f>
        <v>100.03237293622531</v>
      </c>
    </row>
    <row r="66" spans="1:11" s="6" customFormat="1" ht="41.25" customHeight="1" x14ac:dyDescent="0.3">
      <c r="A66" s="47" t="s">
        <v>63</v>
      </c>
      <c r="B66" s="48" t="s">
        <v>6</v>
      </c>
      <c r="C66" s="64">
        <f>C67/29340*100</f>
        <v>0.14996591683708249</v>
      </c>
      <c r="D66" s="64">
        <f>D67/29340*100</f>
        <v>0.13292433537832313</v>
      </c>
      <c r="E66" s="57">
        <f>D66/C66*100</f>
        <v>88.63636363636364</v>
      </c>
      <c r="F66" s="64">
        <f>F67/29340*100</f>
        <v>0.13292433537832313</v>
      </c>
      <c r="G66" s="60">
        <f>F66/D66*100</f>
        <v>100</v>
      </c>
      <c r="H66" s="64">
        <f>H67/29340*100</f>
        <v>0.13292433537832313</v>
      </c>
      <c r="I66" s="60">
        <f>H66/F66*100</f>
        <v>100</v>
      </c>
      <c r="J66" s="64">
        <f>J67/29340*100</f>
        <v>0.13292433537832313</v>
      </c>
      <c r="K66" s="60">
        <f>J66/H66*100</f>
        <v>100</v>
      </c>
    </row>
    <row r="67" spans="1:11" s="6" customFormat="1" ht="42" customHeight="1" x14ac:dyDescent="0.3">
      <c r="A67" s="47" t="s">
        <v>56</v>
      </c>
      <c r="B67" s="48" t="s">
        <v>32</v>
      </c>
      <c r="C67" s="57">
        <v>44</v>
      </c>
      <c r="D67" s="60">
        <v>39</v>
      </c>
      <c r="E67" s="57">
        <f>D67/C67*100</f>
        <v>88.63636363636364</v>
      </c>
      <c r="F67" s="65">
        <v>39</v>
      </c>
      <c r="G67" s="60">
        <f>F67/D67*100</f>
        <v>100</v>
      </c>
      <c r="H67" s="65">
        <v>39</v>
      </c>
      <c r="I67" s="60">
        <f>H67/F67*100</f>
        <v>100</v>
      </c>
      <c r="J67" s="65">
        <v>39</v>
      </c>
      <c r="K67" s="60">
        <f>J67/H67*100</f>
        <v>100</v>
      </c>
    </row>
    <row r="68" spans="1:11" s="49" customFormat="1" ht="35.25" customHeight="1" x14ac:dyDescent="0.3">
      <c r="A68" s="6"/>
      <c r="B68" s="4"/>
      <c r="C68" s="62"/>
      <c r="D68" s="14"/>
      <c r="E68" s="15"/>
      <c r="F68" s="16"/>
      <c r="G68" s="15"/>
      <c r="H68" s="16"/>
      <c r="I68" s="15"/>
      <c r="J68" s="16"/>
      <c r="K68" s="15"/>
    </row>
    <row r="69" spans="1:11" s="49" customFormat="1" ht="60" hidden="1" customHeight="1" x14ac:dyDescent="0.3">
      <c r="A69" s="6"/>
      <c r="B69" s="4"/>
      <c r="C69" s="62"/>
      <c r="D69" s="14"/>
      <c r="E69" s="15"/>
      <c r="F69" s="16"/>
      <c r="G69" s="15"/>
      <c r="H69" s="16"/>
      <c r="I69" s="15"/>
      <c r="J69" s="16"/>
      <c r="K69" s="15"/>
    </row>
    <row r="70" spans="1:11" s="49" customFormat="1" ht="27" customHeight="1" x14ac:dyDescent="0.3">
      <c r="A70" s="7" t="s">
        <v>45</v>
      </c>
      <c r="B70" s="8"/>
      <c r="C70" s="63"/>
      <c r="D70" s="19"/>
      <c r="E70" s="20"/>
      <c r="F70" s="20"/>
      <c r="G70" s="20"/>
      <c r="H70" s="20"/>
      <c r="I70" s="20"/>
      <c r="J70" s="20"/>
      <c r="K70" s="20"/>
    </row>
    <row r="71" spans="1:11" s="49" customFormat="1" ht="25.5" customHeight="1" x14ac:dyDescent="0.3">
      <c r="A71" s="7" t="s">
        <v>48</v>
      </c>
      <c r="B71" s="8"/>
      <c r="C71" s="63"/>
      <c r="D71" s="19"/>
      <c r="E71" s="20"/>
      <c r="F71" s="20"/>
      <c r="G71" s="20"/>
      <c r="H71" s="20"/>
      <c r="I71" s="20"/>
      <c r="J71" s="20"/>
      <c r="K71" s="20"/>
    </row>
    <row r="72" spans="1:11" s="49" customFormat="1" ht="24.75" customHeight="1" x14ac:dyDescent="0.35">
      <c r="A72" s="7" t="s">
        <v>57</v>
      </c>
      <c r="B72" s="8"/>
      <c r="C72" s="63"/>
      <c r="D72" s="19"/>
      <c r="E72" s="20"/>
      <c r="F72" s="20"/>
      <c r="G72" s="20"/>
      <c r="H72" s="20"/>
      <c r="I72" s="50"/>
      <c r="J72" s="66" t="s">
        <v>72</v>
      </c>
      <c r="K72" s="66"/>
    </row>
    <row r="73" spans="1:11" s="49" customFormat="1" x14ac:dyDescent="0.3">
      <c r="A73" s="6"/>
      <c r="B73" s="4"/>
      <c r="C73" s="62"/>
      <c r="D73" s="14"/>
      <c r="E73" s="15"/>
      <c r="F73" s="16"/>
      <c r="G73" s="15"/>
      <c r="H73" s="16"/>
      <c r="I73" s="15"/>
      <c r="J73" s="16"/>
      <c r="K73" s="15"/>
    </row>
    <row r="74" spans="1:11" s="49" customFormat="1" x14ac:dyDescent="0.3">
      <c r="A74" s="6"/>
      <c r="B74" s="4"/>
      <c r="C74" s="62"/>
      <c r="D74" s="14"/>
      <c r="E74" s="15"/>
      <c r="F74" s="16"/>
      <c r="G74" s="15"/>
      <c r="H74" s="16"/>
      <c r="I74" s="15"/>
      <c r="J74" s="16"/>
      <c r="K74" s="15"/>
    </row>
    <row r="75" spans="1:11" s="49" customFormat="1" ht="24" customHeight="1" x14ac:dyDescent="0.3">
      <c r="A75" s="6"/>
      <c r="B75" s="4"/>
      <c r="C75" s="62"/>
      <c r="D75" s="14"/>
      <c r="E75" s="15"/>
      <c r="F75" s="16"/>
      <c r="G75" s="15"/>
      <c r="H75" s="16"/>
      <c r="I75" s="15"/>
      <c r="J75" s="16"/>
      <c r="K75" s="15"/>
    </row>
    <row r="76" spans="1:11" s="4" customFormat="1" ht="19.5" customHeight="1" x14ac:dyDescent="0.3">
      <c r="A76" s="6"/>
      <c r="C76" s="62"/>
      <c r="D76" s="14"/>
      <c r="E76" s="15"/>
      <c r="F76" s="16"/>
      <c r="G76" s="15"/>
      <c r="H76" s="16"/>
      <c r="I76" s="15"/>
      <c r="J76" s="16"/>
      <c r="K76" s="15"/>
    </row>
    <row r="77" spans="1:11" s="4" customFormat="1" x14ac:dyDescent="0.3">
      <c r="A77" s="6"/>
      <c r="C77" s="62"/>
      <c r="D77" s="14"/>
      <c r="E77" s="15"/>
      <c r="F77" s="16"/>
      <c r="G77" s="15"/>
      <c r="H77" s="16"/>
      <c r="I77" s="15"/>
      <c r="J77" s="16"/>
      <c r="K77" s="15"/>
    </row>
    <row r="78" spans="1:11" s="4" customFormat="1" ht="25.5" customHeight="1" x14ac:dyDescent="0.3">
      <c r="A78" s="6"/>
      <c r="C78" s="62"/>
      <c r="D78" s="14"/>
      <c r="E78" s="15"/>
      <c r="F78" s="16"/>
      <c r="G78" s="15"/>
      <c r="H78" s="16"/>
      <c r="I78" s="15"/>
      <c r="J78" s="16"/>
      <c r="K78" s="15"/>
    </row>
    <row r="79" spans="1:11" s="4" customFormat="1" ht="19.5" customHeight="1" x14ac:dyDescent="0.3">
      <c r="A79" s="6"/>
      <c r="C79" s="62"/>
      <c r="D79" s="14"/>
      <c r="E79" s="15"/>
      <c r="F79" s="16"/>
      <c r="G79" s="15"/>
      <c r="H79" s="16"/>
      <c r="I79" s="15"/>
      <c r="J79" s="16"/>
      <c r="K79" s="15"/>
    </row>
    <row r="80" spans="1:11" s="4" customFormat="1" x14ac:dyDescent="0.3">
      <c r="A80" s="6"/>
      <c r="C80" s="62"/>
      <c r="D80" s="14"/>
      <c r="E80" s="15"/>
      <c r="F80" s="16"/>
      <c r="G80" s="15"/>
      <c r="H80" s="16"/>
      <c r="I80" s="15"/>
      <c r="J80" s="16"/>
      <c r="K80" s="15"/>
    </row>
    <row r="81" spans="1:11" s="4" customFormat="1" x14ac:dyDescent="0.3">
      <c r="A81" s="6"/>
      <c r="C81" s="62"/>
      <c r="D81" s="14"/>
      <c r="E81" s="15"/>
      <c r="F81" s="16"/>
      <c r="G81" s="15"/>
      <c r="H81" s="16"/>
      <c r="I81" s="15"/>
      <c r="J81" s="16"/>
      <c r="K81" s="15"/>
    </row>
    <row r="82" spans="1:11" s="4" customFormat="1" x14ac:dyDescent="0.3">
      <c r="A82" s="6"/>
      <c r="C82" s="62"/>
      <c r="D82" s="14"/>
      <c r="E82" s="15"/>
      <c r="F82" s="16"/>
      <c r="G82" s="15"/>
      <c r="H82" s="16"/>
      <c r="I82" s="15"/>
      <c r="J82" s="16"/>
      <c r="K82" s="15"/>
    </row>
    <row r="83" spans="1:11" s="4" customFormat="1" x14ac:dyDescent="0.3">
      <c r="A83" s="6"/>
      <c r="C83" s="62"/>
      <c r="D83" s="14"/>
      <c r="E83" s="15"/>
      <c r="F83" s="16"/>
      <c r="G83" s="15"/>
      <c r="H83" s="16"/>
      <c r="I83" s="15"/>
      <c r="J83" s="16"/>
      <c r="K83" s="15"/>
    </row>
    <row r="84" spans="1:11" s="4" customFormat="1" ht="35.25" customHeight="1" x14ac:dyDescent="0.3">
      <c r="A84" s="6"/>
      <c r="C84" s="62"/>
      <c r="D84" s="14"/>
      <c r="E84" s="15"/>
      <c r="F84" s="16"/>
      <c r="G84" s="15"/>
      <c r="H84" s="16"/>
      <c r="I84" s="15"/>
      <c r="J84" s="16"/>
      <c r="K84" s="15"/>
    </row>
    <row r="85" spans="1:11" s="4" customFormat="1" ht="33.75" customHeight="1" x14ac:dyDescent="0.3">
      <c r="A85" s="6"/>
      <c r="C85" s="62"/>
      <c r="D85" s="14"/>
      <c r="E85" s="15"/>
      <c r="F85" s="16"/>
      <c r="G85" s="15"/>
      <c r="H85" s="16"/>
      <c r="I85" s="15"/>
      <c r="J85" s="16"/>
      <c r="K85" s="15"/>
    </row>
    <row r="86" spans="1:11" s="4" customFormat="1" ht="19.5" customHeight="1" x14ac:dyDescent="0.3">
      <c r="A86" s="6"/>
      <c r="C86" s="62"/>
      <c r="D86" s="14"/>
      <c r="E86" s="15"/>
      <c r="F86" s="16"/>
      <c r="G86" s="15"/>
      <c r="H86" s="16"/>
      <c r="I86" s="15"/>
      <c r="J86" s="16"/>
      <c r="K86" s="15"/>
    </row>
    <row r="87" spans="1:11" s="4" customFormat="1" x14ac:dyDescent="0.3">
      <c r="A87" s="6"/>
      <c r="C87" s="62"/>
      <c r="D87" s="14"/>
      <c r="E87" s="15"/>
      <c r="F87" s="16"/>
      <c r="G87" s="15"/>
      <c r="H87" s="16"/>
      <c r="I87" s="15"/>
      <c r="J87" s="16"/>
      <c r="K87" s="15"/>
    </row>
    <row r="88" spans="1:11" s="4" customFormat="1" x14ac:dyDescent="0.3">
      <c r="A88" s="6"/>
      <c r="C88" s="62"/>
      <c r="D88" s="14"/>
      <c r="E88" s="15"/>
      <c r="F88" s="16"/>
      <c r="G88" s="15"/>
      <c r="H88" s="16"/>
      <c r="I88" s="15"/>
      <c r="J88" s="16"/>
      <c r="K88" s="15"/>
    </row>
    <row r="89" spans="1:11" s="4" customFormat="1" x14ac:dyDescent="0.3">
      <c r="A89" s="6"/>
      <c r="C89" s="62"/>
      <c r="D89" s="14"/>
      <c r="E89" s="15"/>
      <c r="F89" s="16"/>
      <c r="G89" s="15"/>
      <c r="H89" s="16"/>
      <c r="I89" s="15"/>
      <c r="J89" s="16"/>
      <c r="K89" s="15"/>
    </row>
    <row r="90" spans="1:11" s="51" customFormat="1" x14ac:dyDescent="0.3">
      <c r="A90" s="6"/>
      <c r="B90" s="4"/>
      <c r="C90" s="62"/>
      <c r="D90" s="14"/>
      <c r="E90" s="15"/>
      <c r="F90" s="16"/>
      <c r="G90" s="15"/>
      <c r="H90" s="16"/>
      <c r="I90" s="15"/>
      <c r="J90" s="16"/>
      <c r="K90" s="15"/>
    </row>
    <row r="91" spans="1:11" s="51" customFormat="1" x14ac:dyDescent="0.3">
      <c r="A91" s="6"/>
      <c r="B91" s="4"/>
      <c r="C91" s="62"/>
      <c r="D91" s="14"/>
      <c r="E91" s="15"/>
      <c r="F91" s="16"/>
      <c r="G91" s="15"/>
      <c r="H91" s="16"/>
      <c r="I91" s="15"/>
      <c r="J91" s="16"/>
      <c r="K91" s="15"/>
    </row>
    <row r="92" spans="1:11" s="51" customFormat="1" x14ac:dyDescent="0.3">
      <c r="A92" s="6"/>
      <c r="B92" s="4"/>
      <c r="C92" s="62"/>
      <c r="D92" s="14"/>
      <c r="E92" s="15"/>
      <c r="F92" s="16"/>
      <c r="G92" s="15"/>
      <c r="H92" s="16"/>
      <c r="I92" s="15"/>
      <c r="J92" s="16"/>
      <c r="K92" s="15"/>
    </row>
    <row r="93" spans="1:11" s="4" customFormat="1" x14ac:dyDescent="0.3">
      <c r="A93" s="6"/>
      <c r="C93" s="62"/>
      <c r="D93" s="14"/>
      <c r="E93" s="15"/>
      <c r="F93" s="16"/>
      <c r="G93" s="15"/>
      <c r="H93" s="16"/>
      <c r="I93" s="15"/>
      <c r="J93" s="16"/>
      <c r="K93" s="15"/>
    </row>
    <row r="94" spans="1:11" s="4" customFormat="1" x14ac:dyDescent="0.3">
      <c r="A94" s="6"/>
      <c r="C94" s="62"/>
      <c r="D94" s="14"/>
      <c r="E94" s="15"/>
      <c r="F94" s="16"/>
      <c r="G94" s="15"/>
      <c r="H94" s="16"/>
      <c r="I94" s="15"/>
      <c r="J94" s="16"/>
      <c r="K94" s="15"/>
    </row>
    <row r="95" spans="1:11" s="4" customFormat="1" x14ac:dyDescent="0.3">
      <c r="A95" s="6"/>
      <c r="C95" s="62"/>
      <c r="D95" s="14"/>
      <c r="E95" s="15"/>
      <c r="F95" s="16"/>
      <c r="G95" s="15"/>
      <c r="H95" s="16"/>
      <c r="I95" s="15"/>
      <c r="J95" s="16"/>
      <c r="K95" s="15"/>
    </row>
    <row r="96" spans="1:11" s="4" customFormat="1" x14ac:dyDescent="0.3">
      <c r="A96" s="6"/>
      <c r="C96" s="62"/>
      <c r="D96" s="14"/>
      <c r="E96" s="15"/>
      <c r="F96" s="16"/>
      <c r="G96" s="15"/>
      <c r="H96" s="16"/>
      <c r="I96" s="15"/>
      <c r="J96" s="16"/>
      <c r="K96" s="15"/>
    </row>
    <row r="97" spans="1:11" s="4" customFormat="1" x14ac:dyDescent="0.3">
      <c r="A97" s="6"/>
      <c r="C97" s="62"/>
      <c r="D97" s="14"/>
      <c r="E97" s="15"/>
      <c r="F97" s="16"/>
      <c r="G97" s="15"/>
      <c r="H97" s="16"/>
      <c r="I97" s="15"/>
      <c r="J97" s="16"/>
      <c r="K97" s="15"/>
    </row>
    <row r="98" spans="1:11" s="4" customFormat="1" x14ac:dyDescent="0.3">
      <c r="A98" s="6"/>
      <c r="C98" s="62"/>
      <c r="D98" s="14"/>
      <c r="E98" s="15"/>
      <c r="F98" s="16"/>
      <c r="G98" s="15"/>
      <c r="H98" s="16"/>
      <c r="I98" s="15"/>
      <c r="J98" s="16"/>
      <c r="K98" s="15"/>
    </row>
    <row r="99" spans="1:11" s="4" customFormat="1" x14ac:dyDescent="0.3">
      <c r="A99" s="6"/>
      <c r="C99" s="62"/>
      <c r="D99" s="14"/>
      <c r="E99" s="15"/>
      <c r="F99" s="16"/>
      <c r="G99" s="15"/>
      <c r="H99" s="16"/>
      <c r="I99" s="15"/>
      <c r="J99" s="16"/>
      <c r="K99" s="15"/>
    </row>
    <row r="100" spans="1:11" s="4" customFormat="1" x14ac:dyDescent="0.3">
      <c r="A100" s="6"/>
      <c r="C100" s="62"/>
      <c r="D100" s="14"/>
      <c r="E100" s="15"/>
      <c r="F100" s="16"/>
      <c r="G100" s="15"/>
      <c r="H100" s="16"/>
      <c r="I100" s="15"/>
      <c r="J100" s="16"/>
      <c r="K100" s="15"/>
    </row>
    <row r="101" spans="1:11" s="4" customFormat="1" x14ac:dyDescent="0.3">
      <c r="A101" s="6"/>
      <c r="C101" s="62"/>
      <c r="D101" s="14"/>
      <c r="E101" s="15"/>
      <c r="F101" s="16"/>
      <c r="G101" s="15"/>
      <c r="H101" s="16"/>
      <c r="I101" s="15"/>
      <c r="J101" s="16"/>
      <c r="K101" s="15"/>
    </row>
    <row r="102" spans="1:11" s="4" customFormat="1" x14ac:dyDescent="0.3">
      <c r="A102" s="6"/>
      <c r="C102" s="62"/>
      <c r="D102" s="14"/>
      <c r="E102" s="15"/>
      <c r="F102" s="16"/>
      <c r="G102" s="15"/>
      <c r="H102" s="16"/>
      <c r="I102" s="15"/>
      <c r="J102" s="16"/>
      <c r="K102" s="15"/>
    </row>
    <row r="103" spans="1:11" x14ac:dyDescent="0.3">
      <c r="A103" s="6"/>
      <c r="B103" s="4"/>
      <c r="D103" s="14"/>
      <c r="E103" s="15"/>
      <c r="F103" s="16"/>
      <c r="G103" s="15"/>
      <c r="H103" s="16"/>
      <c r="I103" s="15"/>
    </row>
    <row r="104" spans="1:11" x14ac:dyDescent="0.3">
      <c r="A104" s="6"/>
      <c r="B104" s="4"/>
      <c r="D104" s="14"/>
      <c r="E104" s="15"/>
      <c r="F104" s="16"/>
      <c r="G104" s="15"/>
      <c r="H104" s="16"/>
      <c r="I104" s="15"/>
    </row>
    <row r="105" spans="1:11" x14ac:dyDescent="0.3">
      <c r="A105" s="6"/>
      <c r="B105" s="4"/>
      <c r="D105" s="14"/>
      <c r="E105" s="15"/>
      <c r="F105" s="16"/>
      <c r="G105" s="15"/>
      <c r="H105" s="16"/>
      <c r="I105" s="15"/>
    </row>
    <row r="106" spans="1:11" x14ac:dyDescent="0.3">
      <c r="A106" s="6"/>
      <c r="B106" s="4"/>
      <c r="D106" s="14"/>
      <c r="E106" s="15"/>
      <c r="F106" s="16"/>
      <c r="G106" s="15"/>
      <c r="H106" s="16"/>
      <c r="I106" s="15"/>
    </row>
  </sheetData>
  <mergeCells count="8">
    <mergeCell ref="J72:K72"/>
    <mergeCell ref="A6:K6"/>
    <mergeCell ref="A7:A8"/>
    <mergeCell ref="B7:B8"/>
    <mergeCell ref="E7:E8"/>
    <mergeCell ref="G7:G8"/>
    <mergeCell ref="I7:I8"/>
    <mergeCell ref="K7:K8"/>
  </mergeCells>
  <pageMargins left="0.98425196850393704" right="0.39370078740157483" top="0.78740157480314965" bottom="0.78740157480314965" header="0.51181102362204722" footer="0.51181102362204722"/>
  <pageSetup paperSize="9" scale="45" orientation="portrait" r:id="rId1"/>
  <headerFooter differentFirst="1">
    <oddHeader>&amp;C&amp;P</oddHeader>
  </headerFooter>
  <rowBreaks count="1" manualBreakCount="1">
    <brk id="4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2025-2027</vt:lpstr>
      <vt:lpstr>'прогноз 2025-2027'!Область_печати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EAvershina</dc:creator>
  <cp:lastModifiedBy>Хмелькова</cp:lastModifiedBy>
  <cp:lastPrinted>2024-08-21T08:14:19Z</cp:lastPrinted>
  <dcterms:created xsi:type="dcterms:W3CDTF">2015-07-21T06:55:31Z</dcterms:created>
  <dcterms:modified xsi:type="dcterms:W3CDTF">2024-08-26T06:03:57Z</dcterms:modified>
</cp:coreProperties>
</file>